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95" windowWidth="15270" windowHeight="8475" tabRatio="911" activeTab="2"/>
  </bookViews>
  <sheets>
    <sheet name="Раздел 1" sheetId="1" r:id="rId1"/>
    <sheet name="Раздел 2" sheetId="5" r:id="rId2"/>
    <sheet name="Расшифровка раздела 1(2024год)" sheetId="6" r:id="rId3"/>
    <sheet name="Расшифровка раздела 1(2025" sheetId="7" r:id="rId4"/>
    <sheet name="Расшифровка раздела 1(2026)" sheetId="8" r:id="rId5"/>
  </sheets>
  <definedNames>
    <definedName name="_xlnm.Print_Titles" localSheetId="0">'Раздел 1'!$17:$20</definedName>
    <definedName name="_xlnm.Print_Titles" localSheetId="2">'Расшифровка раздела 1(2024год)'!$5:$8</definedName>
    <definedName name="_xlnm.Print_Titles" localSheetId="3">'Расшифровка раздела 1(2025'!$5:$8</definedName>
    <definedName name="_xlnm.Print_Titles" localSheetId="4">'Расшифровка раздела 1(2026)'!$5:$8</definedName>
    <definedName name="_xlnm.Print_Area" localSheetId="0">'Раздел 1'!$A$1:$H$102</definedName>
    <definedName name="_xlnm.Print_Area" localSheetId="1">'Раздел 2'!$A$1:$I$60</definedName>
    <definedName name="_xlnm.Print_Area" localSheetId="2">'Расшифровка раздела 1(2024год)'!$A$1:$I$130</definedName>
    <definedName name="_xlnm.Print_Area" localSheetId="3">'Расшифровка раздела 1(2025'!$A$1:$I$123</definedName>
    <definedName name="_xlnm.Print_Area" localSheetId="4">'Расшифровка раздела 1(2026)'!$A$1:$I$124</definedName>
  </definedNames>
  <calcPr calcId="124519"/>
</workbook>
</file>

<file path=xl/calcChain.xml><?xml version="1.0" encoding="utf-8"?>
<calcChain xmlns="http://schemas.openxmlformats.org/spreadsheetml/2006/main">
  <c r="J96" i="6"/>
  <c r="J99"/>
  <c r="H105"/>
  <c r="H47"/>
  <c r="F92" l="1"/>
  <c r="F36"/>
  <c r="F33"/>
  <c r="I127"/>
  <c r="I16"/>
  <c r="G33"/>
  <c r="G36"/>
  <c r="F103"/>
  <c r="F95"/>
  <c r="F84"/>
  <c r="F83"/>
  <c r="F80"/>
  <c r="H36"/>
  <c r="H33"/>
  <c r="G18" i="5"/>
  <c r="H18"/>
  <c r="F24"/>
  <c r="E110" i="6"/>
  <c r="F110"/>
  <c r="H110"/>
  <c r="I110"/>
  <c r="G110"/>
  <c r="E111"/>
  <c r="B48" i="5"/>
  <c r="G5" i="1"/>
  <c r="K67" i="7"/>
  <c r="H91" i="6"/>
  <c r="H104"/>
  <c r="E97" i="8"/>
  <c r="E89" s="1"/>
  <c r="E96" i="7"/>
  <c r="E89" s="1"/>
  <c r="E100" i="6"/>
  <c r="J77" l="1"/>
  <c r="H23" i="5"/>
  <c r="G23"/>
  <c r="F23"/>
  <c r="F127" i="6"/>
  <c r="F78"/>
  <c r="G116" l="1"/>
  <c r="G117"/>
  <c r="G113"/>
  <c r="G114"/>
  <c r="G82"/>
  <c r="G87"/>
  <c r="H101" l="1"/>
  <c r="E53" l="1"/>
  <c r="I52"/>
  <c r="E56"/>
  <c r="E71" i="1" s="1"/>
  <c r="I117" i="6" l="1"/>
  <c r="F89"/>
  <c r="F88"/>
  <c r="I10"/>
  <c r="F10" i="5" l="1"/>
  <c r="F11"/>
  <c r="E9" i="6"/>
  <c r="E10"/>
  <c r="H36" i="7" l="1"/>
  <c r="H33"/>
  <c r="F115" i="6"/>
  <c r="H115"/>
  <c r="I115"/>
  <c r="E71"/>
  <c r="G112" i="8"/>
  <c r="G113"/>
  <c r="F107"/>
  <c r="H107"/>
  <c r="I107"/>
  <c r="G107"/>
  <c r="G85"/>
  <c r="G111" i="7"/>
  <c r="G112"/>
  <c r="F106"/>
  <c r="H106"/>
  <c r="I106"/>
  <c r="G80"/>
  <c r="G85"/>
  <c r="E119" i="6"/>
  <c r="G115" l="1"/>
  <c r="E114"/>
  <c r="G36" i="8" l="1"/>
  <c r="G33"/>
  <c r="G36" i="7"/>
  <c r="G33"/>
  <c r="E112" i="6"/>
  <c r="F116" i="8" l="1"/>
  <c r="G116"/>
  <c r="H116"/>
  <c r="I116"/>
  <c r="I111"/>
  <c r="E113"/>
  <c r="E114"/>
  <c r="E115"/>
  <c r="E117"/>
  <c r="E116" s="1"/>
  <c r="E112"/>
  <c r="I119"/>
  <c r="I118" s="1"/>
  <c r="I125" i="6"/>
  <c r="I124" s="1"/>
  <c r="I14" i="8"/>
  <c r="I14" i="6"/>
  <c r="I14" i="7"/>
  <c r="H14"/>
  <c r="E111" i="8" l="1"/>
  <c r="H89" i="7"/>
  <c r="F89"/>
  <c r="G89"/>
  <c r="E37"/>
  <c r="E38"/>
  <c r="E39"/>
  <c r="E40"/>
  <c r="E41"/>
  <c r="E42"/>
  <c r="E43"/>
  <c r="E44"/>
  <c r="E45"/>
  <c r="E46"/>
  <c r="E50"/>
  <c r="H49"/>
  <c r="H48" s="1"/>
  <c r="H36" i="8"/>
  <c r="H33"/>
  <c r="H32" i="7"/>
  <c r="E48" l="1"/>
  <c r="H47"/>
  <c r="E47" s="1"/>
  <c r="F60" i="1" s="1"/>
  <c r="E49" i="7"/>
  <c r="F32" i="6"/>
  <c r="F125"/>
  <c r="E76" i="8"/>
  <c r="E75"/>
  <c r="E74"/>
  <c r="E73"/>
  <c r="E72"/>
  <c r="E71"/>
  <c r="E76" i="7"/>
  <c r="E75"/>
  <c r="E74"/>
  <c r="E73"/>
  <c r="E72"/>
  <c r="E71"/>
  <c r="E99" i="8" l="1"/>
  <c r="E100"/>
  <c r="E101"/>
  <c r="E102"/>
  <c r="E103"/>
  <c r="E100" i="7"/>
  <c r="E93" i="6" l="1"/>
  <c r="E94"/>
  <c r="E95"/>
  <c r="E96"/>
  <c r="E97"/>
  <c r="E98"/>
  <c r="E99"/>
  <c r="E101"/>
  <c r="E102"/>
  <c r="E103"/>
  <c r="E104"/>
  <c r="E105"/>
  <c r="E106"/>
  <c r="E74"/>
  <c r="E75"/>
  <c r="E76"/>
  <c r="E77"/>
  <c r="E78"/>
  <c r="J106" l="1"/>
  <c r="E22" i="1"/>
  <c r="E21"/>
  <c r="F19" i="5" l="1"/>
  <c r="F18" s="1"/>
  <c r="K19"/>
  <c r="E37" i="6" l="1"/>
  <c r="E38"/>
  <c r="E39"/>
  <c r="E40"/>
  <c r="E41"/>
  <c r="E42"/>
  <c r="E43"/>
  <c r="E47"/>
  <c r="E36"/>
  <c r="H46"/>
  <c r="E46" s="1"/>
  <c r="E62" i="1" s="1"/>
  <c r="H45" i="6" l="1"/>
  <c r="E45" l="1"/>
  <c r="E61" i="1" s="1"/>
  <c r="H44" i="6"/>
  <c r="E57"/>
  <c r="E44" l="1"/>
  <c r="E60" i="1" s="1"/>
  <c r="B60" i="5" l="1"/>
  <c r="H22" l="1"/>
  <c r="K27" s="1"/>
  <c r="G22"/>
  <c r="F22"/>
  <c r="H21"/>
  <c r="G21"/>
  <c r="F21"/>
  <c r="H20"/>
  <c r="G20"/>
  <c r="F20"/>
  <c r="G19"/>
  <c r="H19"/>
  <c r="F17" l="1"/>
  <c r="F91" i="6" l="1"/>
  <c r="I120" l="1"/>
  <c r="H120"/>
  <c r="G120"/>
  <c r="F120"/>
  <c r="E116" i="7" l="1"/>
  <c r="E123" i="6"/>
  <c r="E48" l="1"/>
  <c r="E121" i="8"/>
  <c r="E120"/>
  <c r="F119"/>
  <c r="E119" s="1"/>
  <c r="H118"/>
  <c r="G118"/>
  <c r="G91" i="1"/>
  <c r="H111" i="8"/>
  <c r="G111"/>
  <c r="F111"/>
  <c r="E110"/>
  <c r="E109"/>
  <c r="E108"/>
  <c r="E106"/>
  <c r="E105"/>
  <c r="F104"/>
  <c r="E98"/>
  <c r="E96"/>
  <c r="E95"/>
  <c r="E94"/>
  <c r="E93"/>
  <c r="E92"/>
  <c r="E91"/>
  <c r="E90"/>
  <c r="I89"/>
  <c r="H89"/>
  <c r="G89"/>
  <c r="F89"/>
  <c r="E88"/>
  <c r="E87"/>
  <c r="E86"/>
  <c r="E85"/>
  <c r="E84"/>
  <c r="E83"/>
  <c r="E82"/>
  <c r="E81"/>
  <c r="E80"/>
  <c r="E79"/>
  <c r="E78"/>
  <c r="I77"/>
  <c r="H77"/>
  <c r="G77"/>
  <c r="F77"/>
  <c r="I70"/>
  <c r="H70"/>
  <c r="G70"/>
  <c r="F70"/>
  <c r="E69"/>
  <c r="E68"/>
  <c r="I67"/>
  <c r="H67"/>
  <c r="G67"/>
  <c r="F67"/>
  <c r="E64"/>
  <c r="E54"/>
  <c r="G70" i="1" s="1"/>
  <c r="E53" i="8"/>
  <c r="E52"/>
  <c r="I51"/>
  <c r="H51"/>
  <c r="G51"/>
  <c r="F51"/>
  <c r="E36"/>
  <c r="G52" i="1" s="1"/>
  <c r="E33" i="8"/>
  <c r="G49" i="1" s="1"/>
  <c r="H32" i="8"/>
  <c r="G32"/>
  <c r="F32"/>
  <c r="I20"/>
  <c r="I12" s="1"/>
  <c r="H20"/>
  <c r="G20"/>
  <c r="F20"/>
  <c r="E20"/>
  <c r="E16"/>
  <c r="G29" i="1" s="1"/>
  <c r="H14" i="8"/>
  <c r="E13"/>
  <c r="G24" i="1" s="1"/>
  <c r="E120" i="7"/>
  <c r="E119"/>
  <c r="I118"/>
  <c r="F118"/>
  <c r="F117" s="1"/>
  <c r="H117"/>
  <c r="G117"/>
  <c r="I115"/>
  <c r="G115"/>
  <c r="E114"/>
  <c r="E113"/>
  <c r="E112"/>
  <c r="E111"/>
  <c r="I110"/>
  <c r="H110"/>
  <c r="G110"/>
  <c r="F110"/>
  <c r="E109"/>
  <c r="E108"/>
  <c r="E107"/>
  <c r="G106"/>
  <c r="E105"/>
  <c r="E104"/>
  <c r="F103"/>
  <c r="E102"/>
  <c r="E101"/>
  <c r="E99"/>
  <c r="E98"/>
  <c r="E97"/>
  <c r="E95"/>
  <c r="E94"/>
  <c r="E93"/>
  <c r="E92"/>
  <c r="E91"/>
  <c r="E90"/>
  <c r="I89"/>
  <c r="E88"/>
  <c r="E87"/>
  <c r="E86"/>
  <c r="E85"/>
  <c r="E84"/>
  <c r="E83"/>
  <c r="E82"/>
  <c r="E81"/>
  <c r="E80"/>
  <c r="E79"/>
  <c r="E78"/>
  <c r="I77"/>
  <c r="H77"/>
  <c r="G77"/>
  <c r="F77"/>
  <c r="E70"/>
  <c r="F85" i="1" s="1"/>
  <c r="I70" i="7"/>
  <c r="H70"/>
  <c r="G70"/>
  <c r="F70"/>
  <c r="E69"/>
  <c r="E68"/>
  <c r="I67"/>
  <c r="H67"/>
  <c r="G67"/>
  <c r="F67"/>
  <c r="E64"/>
  <c r="E54"/>
  <c r="F70" i="1" s="1"/>
  <c r="E53" i="7"/>
  <c r="E52"/>
  <c r="F68" i="1" s="1"/>
  <c r="I51" i="7"/>
  <c r="H51"/>
  <c r="G51"/>
  <c r="F51"/>
  <c r="E36"/>
  <c r="F52" i="1" s="1"/>
  <c r="E33" i="7"/>
  <c r="F49" i="1" s="1"/>
  <c r="G32" i="7"/>
  <c r="F32"/>
  <c r="I20"/>
  <c r="I12" s="1"/>
  <c r="H20"/>
  <c r="G20"/>
  <c r="F20"/>
  <c r="E20"/>
  <c r="E16"/>
  <c r="F29" i="1" s="1"/>
  <c r="E13" i="7"/>
  <c r="F24" i="1" s="1"/>
  <c r="E89" i="6"/>
  <c r="H32"/>
  <c r="I122"/>
  <c r="I65" i="8" l="1"/>
  <c r="I61" s="1"/>
  <c r="F65" i="7"/>
  <c r="F61" s="1"/>
  <c r="F118" i="8"/>
  <c r="E106" i="7"/>
  <c r="F89" i="1" s="1"/>
  <c r="E67" i="8"/>
  <c r="G84" i="1" s="1"/>
  <c r="H65" i="8"/>
  <c r="H61" s="1"/>
  <c r="G65"/>
  <c r="G61" s="1"/>
  <c r="G31" s="1"/>
  <c r="G15" s="1"/>
  <c r="I65" i="7"/>
  <c r="H65"/>
  <c r="H61" s="1"/>
  <c r="G65"/>
  <c r="G61" s="1"/>
  <c r="G31" s="1"/>
  <c r="G15" s="1"/>
  <c r="G14" s="1"/>
  <c r="G12" s="1"/>
  <c r="E107" i="8"/>
  <c r="G89" i="1" s="1"/>
  <c r="F65" i="8"/>
  <c r="E118" i="7"/>
  <c r="E67"/>
  <c r="I117"/>
  <c r="E117" s="1"/>
  <c r="F93" i="1" s="1"/>
  <c r="G87"/>
  <c r="E115" i="7"/>
  <c r="F91" i="1" s="1"/>
  <c r="E118" i="8"/>
  <c r="G93" i="1" s="1"/>
  <c r="E70" i="8"/>
  <c r="G85" i="1" s="1"/>
  <c r="E51" i="8"/>
  <c r="G67" i="1" s="1"/>
  <c r="G68"/>
  <c r="E51" i="7"/>
  <c r="F67" i="1" s="1"/>
  <c r="E110" i="7"/>
  <c r="F90" i="1" s="1"/>
  <c r="G90"/>
  <c r="E104" i="8"/>
  <c r="E77"/>
  <c r="E103" i="7"/>
  <c r="E32" i="8"/>
  <c r="E77" i="7"/>
  <c r="F86" i="1" s="1"/>
  <c r="E32" i="7"/>
  <c r="H31" l="1"/>
  <c r="H18" s="1"/>
  <c r="H17" s="1"/>
  <c r="K18" i="5"/>
  <c r="H31" i="8"/>
  <c r="H18" s="1"/>
  <c r="H17" s="1"/>
  <c r="L18" i="5"/>
  <c r="F61" i="8"/>
  <c r="F31" s="1"/>
  <c r="F15" s="1"/>
  <c r="F14" s="1"/>
  <c r="F12" s="1"/>
  <c r="F84" i="1"/>
  <c r="E65" i="7"/>
  <c r="E61" s="1"/>
  <c r="E31" s="1"/>
  <c r="N20" s="1"/>
  <c r="G86" i="1"/>
  <c r="G82" s="1"/>
  <c r="E65" i="8"/>
  <c r="E61" s="1"/>
  <c r="E31" s="1"/>
  <c r="M18" s="1"/>
  <c r="G14"/>
  <c r="G12" s="1"/>
  <c r="I61" i="7"/>
  <c r="I31" s="1"/>
  <c r="I31" i="8"/>
  <c r="H32" i="5"/>
  <c r="H30" s="1"/>
  <c r="F87" i="1"/>
  <c r="F31" i="7"/>
  <c r="F15" s="1"/>
  <c r="G15" i="5"/>
  <c r="E109" i="6"/>
  <c r="H15" i="5" l="1"/>
  <c r="E18" i="7"/>
  <c r="F33" i="1" s="1"/>
  <c r="F32" s="1"/>
  <c r="E18" i="8"/>
  <c r="G33" i="1" s="1"/>
  <c r="G32" s="1"/>
  <c r="F82"/>
  <c r="E15" i="8"/>
  <c r="E14" s="1"/>
  <c r="E17"/>
  <c r="H12"/>
  <c r="E17" i="7"/>
  <c r="H12"/>
  <c r="G32" i="5"/>
  <c r="G30" s="1"/>
  <c r="G34" s="1"/>
  <c r="G35" s="1"/>
  <c r="G37" s="1"/>
  <c r="F14" i="7"/>
  <c r="F12" s="1"/>
  <c r="E15"/>
  <c r="H34" i="5"/>
  <c r="H35" s="1"/>
  <c r="H38" s="1"/>
  <c r="G27" i="1" l="1"/>
  <c r="G26" s="1"/>
  <c r="G23" s="1"/>
  <c r="E12" i="8"/>
  <c r="F27" i="1"/>
  <c r="F26" s="1"/>
  <c r="F23" s="1"/>
  <c r="E14" i="7"/>
  <c r="E12" s="1"/>
  <c r="F107" i="6"/>
  <c r="E108"/>
  <c r="E107" s="1"/>
  <c r="G92" i="1" l="1"/>
  <c r="F92"/>
  <c r="F124" i="6"/>
  <c r="E127"/>
  <c r="E125"/>
  <c r="H14" i="5" l="1"/>
  <c r="G14"/>
  <c r="G13" s="1"/>
  <c r="H17"/>
  <c r="G17"/>
  <c r="H26" i="1"/>
  <c r="H13" i="5" l="1"/>
  <c r="G122" i="6"/>
  <c r="H52" l="1"/>
  <c r="E122"/>
  <c r="E91" i="1" s="1"/>
  <c r="I91" i="6"/>
  <c r="H79"/>
  <c r="I79"/>
  <c r="H72"/>
  <c r="I72"/>
  <c r="H69"/>
  <c r="I69"/>
  <c r="G124"/>
  <c r="H124"/>
  <c r="E126"/>
  <c r="F94" i="1"/>
  <c r="G94"/>
  <c r="E94"/>
  <c r="F20" i="6"/>
  <c r="E20"/>
  <c r="G20"/>
  <c r="H20"/>
  <c r="I20"/>
  <c r="I12" s="1"/>
  <c r="H14"/>
  <c r="E120"/>
  <c r="E118"/>
  <c r="E117"/>
  <c r="E116"/>
  <c r="E113"/>
  <c r="E92"/>
  <c r="E91" s="1"/>
  <c r="E90"/>
  <c r="E88"/>
  <c r="E87"/>
  <c r="E86"/>
  <c r="E85"/>
  <c r="E84"/>
  <c r="E83"/>
  <c r="E82"/>
  <c r="E81"/>
  <c r="E80"/>
  <c r="E73"/>
  <c r="E70"/>
  <c r="E66"/>
  <c r="E55"/>
  <c r="E54"/>
  <c r="E68" i="1"/>
  <c r="E52"/>
  <c r="E33" i="6"/>
  <c r="E49" i="1" s="1"/>
  <c r="E16" i="6"/>
  <c r="E29" i="1" s="1"/>
  <c r="E13" i="6"/>
  <c r="E24" i="1" s="1"/>
  <c r="G91" i="6"/>
  <c r="G79"/>
  <c r="F79"/>
  <c r="G72"/>
  <c r="F72"/>
  <c r="J72" s="1"/>
  <c r="G69"/>
  <c r="F69"/>
  <c r="G52"/>
  <c r="F52"/>
  <c r="G32"/>
  <c r="F101" i="1"/>
  <c r="G101"/>
  <c r="E101"/>
  <c r="F97"/>
  <c r="G97"/>
  <c r="E97"/>
  <c r="F48"/>
  <c r="G48"/>
  <c r="E52" i="6" l="1"/>
  <c r="E67" i="1" s="1"/>
  <c r="E70"/>
  <c r="E115" i="6"/>
  <c r="E90" i="1" s="1"/>
  <c r="I67" i="6"/>
  <c r="I63" s="1"/>
  <c r="I31" s="1"/>
  <c r="P32" s="1"/>
  <c r="F67"/>
  <c r="H67"/>
  <c r="J18" i="5" s="1"/>
  <c r="J20" s="1"/>
  <c r="G67" i="6"/>
  <c r="G63" s="1"/>
  <c r="E87" i="1"/>
  <c r="E48"/>
  <c r="E89"/>
  <c r="E32" i="6"/>
  <c r="E69"/>
  <c r="E79"/>
  <c r="E72"/>
  <c r="E85" i="1" s="1"/>
  <c r="E124" i="6"/>
  <c r="E93" i="1" s="1"/>
  <c r="E92" s="1"/>
  <c r="F78"/>
  <c r="G7" i="5" s="1"/>
  <c r="F47" i="1" l="1"/>
  <c r="M34" s="1"/>
  <c r="H63" i="6"/>
  <c r="H31" s="1"/>
  <c r="O32" s="1"/>
  <c r="E84" i="1"/>
  <c r="E67" i="6"/>
  <c r="E63" s="1"/>
  <c r="E31" s="1"/>
  <c r="L32" s="1"/>
  <c r="E86" i="1"/>
  <c r="F63" i="6"/>
  <c r="F31" s="1"/>
  <c r="G31"/>
  <c r="N32" s="1"/>
  <c r="F32" i="5"/>
  <c r="F30" s="1"/>
  <c r="G78" i="1"/>
  <c r="G47" s="1"/>
  <c r="M32" i="6" l="1"/>
  <c r="F15"/>
  <c r="F15" i="5"/>
  <c r="F14" s="1"/>
  <c r="F13" s="1"/>
  <c r="E82" i="1"/>
  <c r="E78" s="1"/>
  <c r="G15" i="6"/>
  <c r="G14" s="1"/>
  <c r="G12" s="1"/>
  <c r="H18"/>
  <c r="H17" s="1"/>
  <c r="H12" s="1"/>
  <c r="H7" i="5"/>
  <c r="F7" l="1"/>
  <c r="J13" s="1"/>
  <c r="E47" i="1"/>
  <c r="E15" i="6"/>
  <c r="E14" s="1"/>
  <c r="F34" i="5"/>
  <c r="F35" s="1"/>
  <c r="F36" s="1"/>
  <c r="E17" i="6"/>
  <c r="E33" i="1" s="1"/>
  <c r="E32" s="1"/>
  <c r="E18" i="6"/>
  <c r="F14"/>
  <c r="F12" s="1"/>
  <c r="E27" i="1" l="1"/>
  <c r="E26" s="1"/>
  <c r="E23" s="1"/>
  <c r="K26" s="1"/>
  <c r="E12" i="6"/>
</calcChain>
</file>

<file path=xl/sharedStrings.xml><?xml version="1.0" encoding="utf-8"?>
<sst xmlns="http://schemas.openxmlformats.org/spreadsheetml/2006/main" count="1205" uniqueCount="410">
  <si>
    <t>Наименование показателя</t>
  </si>
  <si>
    <t>Код строки</t>
  </si>
  <si>
    <t>Сумма</t>
  </si>
  <si>
    <t>за пределами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</si>
  <si>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</si>
  <si>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</si>
  <si>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</si>
  <si>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</si>
  <si>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</si>
  <si>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</si>
  <si>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</si>
  <si>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</si>
  <si>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</si>
  <si>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</si>
  <si>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</si>
  <si>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</si>
  <si>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</si>
  <si>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</si>
  <si>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</si>
  <si>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</si>
  <si>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</si>
  <si>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</si>
  <si>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</si>
  <si>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</si>
  <si>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</si>
  <si>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</si>
  <si>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</si>
  <si>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</si>
  <si>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</si>
  <si>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</si>
  <si>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</si>
  <si>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</si>
  <si>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</si>
  <si>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</si>
  <si>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</si>
  <si>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</si>
  <si>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</si>
  <si>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</si>
  <si>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</si>
  <si>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</si>
  <si>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</si>
  <si>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</si>
  <si>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</si>
  <si>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</si>
  <si>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</si>
  <si>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</si>
  <si>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</si>
  <si>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</si>
  <si>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</si>
  <si>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</si>
  <si>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</si>
  <si>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</si>
  <si>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</si>
  <si>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</si>
  <si>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</si>
  <si>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</si>
  <si>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</si>
  <si>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</si>
  <si>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</si>
  <si>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</si>
  <si>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</si>
  <si>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</si>
  <si>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</si>
  <si>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</si>
  <si>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</si>
  <si>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</si>
  <si>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</si>
  <si>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</si>
  <si>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</si>
  <si>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</si>
  <si>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</si>
  <si>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</si>
  <si>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</si>
  <si>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</si>
  <si>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</si>
  <si>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</si>
  <si>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</si>
  <si>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</si>
  <si>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</si>
  <si>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</si>
  <si>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</si>
  <si>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</si>
  <si>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</si>
  <si>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</si>
  <si>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</si>
  <si>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</si>
  <si>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</si>
  <si>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</si>
  <si>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</si>
  <si>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</si>
  <si>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</si>
  <si>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</si>
  <si>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</si>
  <si>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</si>
  <si>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</si>
  <si>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</si>
  <si>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</si>
  <si>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</si>
  <si>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</si>
  <si>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</si>
  <si>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</si>
  <si>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</si>
  <si>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</si>
  <si>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</si>
  <si>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</si>
  <si>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</si>
  <si>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</si>
  <si>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</si>
  <si>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</si>
  <si>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</si>
  <si>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</si>
  <si>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</si>
  <si>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</si>
  <si>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</si>
  <si>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</si>
  <si>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</si>
  <si>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</si>
  <si>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</si>
  <si>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</si>
  <si>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</si>
  <si>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</si>
  <si>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</si>
  <si>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</si>
  <si>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</si>
  <si>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</si>
  <si>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</si>
  <si>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</si>
  <si>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</si>
  <si>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</si>
  <si>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</si>
  <si>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</si>
  <si>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</si>
  <si>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</si>
  <si>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</si>
  <si>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</si>
  <si>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</si>
  <si>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</si>
  <si>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</si>
  <si>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</si>
  <si>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</si>
  <si>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</si>
  <si>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</si>
  <si>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</si>
  <si>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</si>
  <si>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</si>
  <si>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</si>
  <si>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</si>
  <si>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>3000</t>
  </si>
  <si>
    <t>100</t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</si>
  <si>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</si>
  <si>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</si>
  <si>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</si>
  <si>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</si>
  <si>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</si>
  <si>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</si>
  <si>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</si>
  <si>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Утверждаю</t>
  </si>
  <si>
    <t>______________</t>
  </si>
  <si>
    <t>(подпись)</t>
  </si>
  <si>
    <t>(расшифровка подписи)</t>
  </si>
  <si>
    <t>функции и полномочия учредителя</t>
  </si>
  <si>
    <t>Учреждение</t>
  </si>
  <si>
    <t>Департамент образования г.Шахты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</si>
  <si>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</si>
  <si>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</si>
  <si>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</si>
  <si>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</si>
  <si>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</si>
  <si>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</si>
  <si>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</si>
  <si>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Раздел 1. Поступления и выплаты</t>
  </si>
  <si>
    <t>Услуги связи</t>
  </si>
  <si>
    <t>абонентская плата за телефон</t>
  </si>
  <si>
    <t>оплата за услуги "Интернет"</t>
  </si>
  <si>
    <t>Коммунальные услуги</t>
  </si>
  <si>
    <t>Холодное водоснабжение</t>
  </si>
  <si>
    <t>Водоотведение (очистка сточных вод)</t>
  </si>
  <si>
    <t>Водоотведение (транспортировка сточных вод)</t>
  </si>
  <si>
    <t>Оплата отопления и горячего водоснабжения</t>
  </si>
  <si>
    <t>Электроэнергия</t>
  </si>
  <si>
    <t>Работы, услуги по содержанию имущества</t>
  </si>
  <si>
    <t>Дератизация, дезинсекция, дезинфекция, акарицидная обработка</t>
  </si>
  <si>
    <t>Камерная дезинфекция</t>
  </si>
  <si>
    <t>Заправка картриджей</t>
  </si>
  <si>
    <t>Дистационный радтомониторинг технического состояния абоненского радиопередающего комплекта системы  с круглосуточным мониторингом работоспособности устройств и передачей посредством радиоретрансляционной системы информации о сработкой АУПС на ПЦН ЦУС "01" 31 ПЧ ФГКУ "13 отряд ФПС города Шахты по РО", на пульт центрального наблюдения единой дежурно-дисперческой службы города Шахты Ростовской области, на пульт централизованного наблюдения ФКУ "ЦУКС Главного управления МЧС России  по Ростовской области" в помещениях"</t>
  </si>
  <si>
    <t>Техническое обслуживание автоматической пожарной сигнализации</t>
  </si>
  <si>
    <t>Техническое обслуживание и поверка узлов учета тепловой энергии</t>
  </si>
  <si>
    <t xml:space="preserve">Текущий ремонт зданий и сооружений </t>
  </si>
  <si>
    <t>Прочие работы, услуги</t>
  </si>
  <si>
    <t>Медицинский осмотр (обследование) работников</t>
  </si>
  <si>
    <t>Обслуживание программного обеспечения</t>
  </si>
  <si>
    <t>Приобретение неисключительных (пользовательских) прав на программное обеспечение</t>
  </si>
  <si>
    <t>Увеличение стоимости основных средств</t>
  </si>
  <si>
    <t>Приобретение ТСО, вычислительной и оргтехники</t>
  </si>
  <si>
    <t>Увеличение стоимости прочих оборотных запасов (материалов)</t>
  </si>
  <si>
    <t>Приобретение канцелярских принадлежностей</t>
  </si>
  <si>
    <t>Обращение с твердыми коммунальными отходами</t>
  </si>
  <si>
    <t>Единица измерения: руб.</t>
  </si>
  <si>
    <t>211</t>
  </si>
  <si>
    <t>226</t>
  </si>
  <si>
    <t>213</t>
  </si>
  <si>
    <t>221</t>
  </si>
  <si>
    <t>223</t>
  </si>
  <si>
    <t>225</t>
  </si>
  <si>
    <t>310</t>
  </si>
  <si>
    <t>346</t>
  </si>
  <si>
    <t>291</t>
  </si>
  <si>
    <t xml:space="preserve">Раздел 2. Сведения по выплатам на закупки товаров, работ, услуг </t>
  </si>
  <si>
    <t>Коды
строк</t>
  </si>
  <si>
    <t>Год
начала закупки</t>
  </si>
  <si>
    <t>26000</t>
  </si>
  <si>
    <t>1.1</t>
  </si>
  <si>
    <t>26100</t>
  </si>
  <si>
    <t>1.2</t>
  </si>
  <si>
    <t>26200</t>
  </si>
  <si>
    <t>1.3</t>
  </si>
  <si>
    <t>26300</t>
  </si>
  <si>
    <t>1.4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</si>
  <si>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</si>
  <si>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</si>
  <si>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</si>
  <si>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</si>
  <si>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</si>
  <si>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</si>
  <si>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</si>
  <si>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</si>
  <si>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</si>
  <si>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</si>
  <si>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</si>
  <si>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</si>
  <si>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</si>
  <si>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</si>
  <si>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</si>
  <si>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</si>
  <si>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</si>
  <si>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</si>
  <si>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</si>
  <si>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</si>
  <si>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</si>
  <si>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</si>
  <si>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</si>
  <si>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</si>
  <si>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</si>
  <si>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</si>
  <si>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</si>
  <si>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</si>
  <si>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</si>
  <si>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</si>
  <si>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</si>
  <si>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</si>
  <si>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</si>
  <si>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</si>
  <si>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</si>
  <si>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</si>
  <si>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</si>
  <si>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</si>
  <si>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</si>
  <si>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 xml:space="preserve">                                                                                                  (должность)</t>
  </si>
  <si>
    <t xml:space="preserve"> (подпись)</t>
  </si>
  <si>
    <t xml:space="preserve"> (расшифровка подписи)</t>
  </si>
  <si>
    <t>Исполнитель</t>
  </si>
  <si>
    <t xml:space="preserve"> (фамилия, инициалы)</t>
  </si>
  <si>
    <t xml:space="preserve"> (телефон)</t>
  </si>
  <si>
    <t>СОГЛАСОВАНО</t>
  </si>
  <si>
    <t>(наименование  должности уполномоченного лица органа-учредителя)</t>
  </si>
  <si>
    <t xml:space="preserve">         (подпись)                                                        (расшифровка подписи)</t>
  </si>
  <si>
    <t xml:space="preserve">Орган, осуществляющий </t>
  </si>
  <si>
    <t>доходы от оказания платных услуг (работ) потребителям соответствующих услуг (работ)</t>
  </si>
  <si>
    <t>Обследование дымоходов и вентиляционных каналов</t>
  </si>
  <si>
    <t>Ведущий бухгалтер</t>
  </si>
  <si>
    <t>№
п./п.</t>
  </si>
  <si>
    <t xml:space="preserve">раздел 1  </t>
  </si>
  <si>
    <t>раздел 2</t>
  </si>
  <si>
    <t>Огнезащитная обработка деревянных конструкций чердачных помещений</t>
  </si>
  <si>
    <t>внебюджет</t>
  </si>
  <si>
    <t>аренда</t>
  </si>
  <si>
    <t>611+130</t>
  </si>
  <si>
    <t>611+612+внебюджет</t>
  </si>
  <si>
    <t>Всего</t>
  </si>
  <si>
    <t>Местный бюджет</t>
  </si>
  <si>
    <t>Субвенции областного бюджета</t>
  </si>
  <si>
    <t>Целевые субсидии</t>
  </si>
  <si>
    <t>Средства от приносящей доход деятельности</t>
  </si>
  <si>
    <t>Главный бухгалтер</t>
  </si>
  <si>
    <t>в том числе: целевые субсидии</t>
  </si>
  <si>
    <t>1410</t>
  </si>
  <si>
    <t>1420</t>
  </si>
  <si>
    <t>безвозмездные денежные поступления</t>
  </si>
  <si>
    <t>внебюджет 150</t>
  </si>
  <si>
    <t>субсидии на иные цели 612</t>
  </si>
  <si>
    <t>130 внебюджет</t>
  </si>
  <si>
    <t>закупку энергетических ресурсов</t>
  </si>
  <si>
    <t>2700</t>
  </si>
  <si>
    <t>2710</t>
  </si>
  <si>
    <t>2720</t>
  </si>
  <si>
    <t>247</t>
  </si>
  <si>
    <t>349</t>
  </si>
  <si>
    <t>Увеличение стоимости прочих материальных запасов однократного применения</t>
  </si>
  <si>
    <t>Приобретение хозяйственного инвентаря и материалов для текущих хозяйственных целей</t>
  </si>
  <si>
    <t>Организация отдыха детей в каникулярное время</t>
  </si>
  <si>
    <t>Услуги по организации досуговой деятельности в учреждениях с дневным прибыванием детей, функционирующих на базе общеобразовательных организаций в рамках проведения летней оздоровительной компании, с привлечением к работам трудоустроенных и несовершеннолетних граждан в возрасте от 14 до 18 лет</t>
  </si>
  <si>
    <t>Текущий ремонт вычислительной и оргтехники</t>
  </si>
  <si>
    <t>Остаток средств на начало текущего финансового года 5</t>
  </si>
  <si>
    <t>26421.1</t>
  </si>
  <si>
    <t>26421.2</t>
  </si>
  <si>
    <t>26421.3</t>
  </si>
  <si>
    <t>4.1</t>
  </si>
  <si>
    <t>0220000590</t>
  </si>
  <si>
    <t>02200S3130</t>
  </si>
  <si>
    <t>1.3.1</t>
  </si>
  <si>
    <t>в том числе: в соответствии с Федеральным законом №44-ФЗ</t>
  </si>
  <si>
    <t>26310</t>
  </si>
  <si>
    <t>26310.1</t>
  </si>
  <si>
    <t>26451.1</t>
  </si>
  <si>
    <t>Организация бесплатного горячего питания обучающихся</t>
  </si>
  <si>
    <t>Л.В.Сапрыкина</t>
  </si>
  <si>
    <t>Н.Н.Полторацкая</t>
  </si>
  <si>
    <t>Руководитель учреждения                                ___________</t>
  </si>
  <si>
    <t>МБОУ ООШ №4 г.Шахты</t>
  </si>
  <si>
    <t>Приобретение учебников</t>
  </si>
  <si>
    <t>Организация бесплатного горячего питания обучающихся, осваивающих образовательные программы начального общего образования</t>
  </si>
  <si>
    <t>Остаток средств на конец текущего финансового года 5</t>
  </si>
  <si>
    <t>Код бюджетной классификации РФ</t>
  </si>
  <si>
    <t>Установка и монтаж оборудования для пищеблока</t>
  </si>
  <si>
    <t xml:space="preserve">Приобретение  запасных частей и расходных материалов </t>
  </si>
  <si>
    <t>Услуги, работы для целей капитальных вложений</t>
  </si>
  <si>
    <t>228</t>
  </si>
  <si>
    <t>Проведение государственной экспертизы проектно-сметной документации на монтаж автоматической пожарной сигнализации</t>
  </si>
  <si>
    <t>26511</t>
  </si>
  <si>
    <t>26512</t>
  </si>
  <si>
    <t>26513</t>
  </si>
  <si>
    <t>Услуги по организации питания, в том числе предоставление продоктовых наборов обучающимся на дому по медицинским показаниям, взамен предоставления бесплатного горячего питания</t>
  </si>
  <si>
    <t xml:space="preserve">Наценка для организацийобщественного питания на сырье и покупные товары, используемые для приготовления продукции собственного производства </t>
  </si>
  <si>
    <t xml:space="preserve">Приобретение моющих средств </t>
  </si>
  <si>
    <t>Распределение доходов и расходов  по источникам финансирования на 2024 год</t>
  </si>
  <si>
    <t>Сумма 2024 года</t>
  </si>
  <si>
    <t>на 2024 год</t>
  </si>
  <si>
    <t>266</t>
  </si>
  <si>
    <t>Выплаты в связи с сокращением работников</t>
  </si>
  <si>
    <t>Обслуживание технических средств тревожной сигнализации</t>
  </si>
  <si>
    <t>Услуги физической охраны объекта</t>
  </si>
  <si>
    <t>Распределение доходов и расходов  по источникам финансирования на 2025 год</t>
  </si>
  <si>
    <t>Сумма 2025 года</t>
  </si>
  <si>
    <t>на 2025 год</t>
  </si>
  <si>
    <t>Выплаты с всязи с сокращением работников</t>
  </si>
  <si>
    <t>02200L3040</t>
  </si>
  <si>
    <t>Тревожная кнопка с выводом на пульт централизованной охраны</t>
  </si>
  <si>
    <t>Организация бесплатного горячего питания обучающихся, получающих начальное общее образование</t>
  </si>
  <si>
    <t>Приобретение пандусов</t>
  </si>
  <si>
    <t>347</t>
  </si>
  <si>
    <t>Увеличение стоимости материальных запасов для целей капитальных вложений</t>
  </si>
  <si>
    <t>02200S4780</t>
  </si>
  <si>
    <t xml:space="preserve">Изготовление или приобретение бланочной продукции, аттестатов, дипломов, свидетельств. </t>
  </si>
  <si>
    <t>Изготовление или приобретение бланочной продукции, аттестатов, дипломов, свидетельств.</t>
  </si>
  <si>
    <r>
      <t xml:space="preserve">___________________                               </t>
    </r>
    <r>
      <rPr>
        <u/>
        <sz val="11"/>
        <color theme="1"/>
        <rFont val="Times New Roman"/>
        <family val="1"/>
        <charset val="204"/>
      </rPr>
      <t xml:space="preserve"> </t>
    </r>
  </si>
  <si>
    <t>Услуги по проведению производственного контроля</t>
  </si>
  <si>
    <t>263</t>
  </si>
  <si>
    <t>денежная компенсация обучающимся, получающим образование в муниципальных общеобразовательных учреждениях, в том числе адаптированным, на дому по медицинским показаниям</t>
  </si>
  <si>
    <t xml:space="preserve">                                                                                             (должность)</t>
  </si>
  <si>
    <t>Распределение доходов и расходов  по источникам финансирования на 2026 год</t>
  </si>
  <si>
    <t>Сумма 2026 года</t>
  </si>
  <si>
    <t>на 2026 год</t>
  </si>
  <si>
    <t>План финансово-хозяйственной деятельности  на 2024 г.</t>
  </si>
  <si>
    <t>2024г.</t>
  </si>
  <si>
    <t>2025г.</t>
  </si>
  <si>
    <t>2026г.</t>
  </si>
  <si>
    <t>Негативное воздействие сточных вод на работу централизованной системы водоотведения (транспортировки сточных вод)</t>
  </si>
  <si>
    <t>Негативное воздействие сточных вод на работу централизованной системы водоотведения (очистка сточных вод)</t>
  </si>
  <si>
    <t>Приобретение учебно наглядных пособий и средств обучения</t>
  </si>
  <si>
    <t>Приобретение (изготовление) почетных грамот, благодарственных писем, дипломов, классных журналов</t>
  </si>
  <si>
    <t xml:space="preserve">Код по бюджетной классификации Российской Федерации </t>
  </si>
  <si>
    <t xml:space="preserve">Аналитический код </t>
  </si>
  <si>
    <t xml:space="preserve">Остаток средств на начало текущего финансового года </t>
  </si>
  <si>
    <t xml:space="preserve">Остаток средств на конец текущего финансового года </t>
  </si>
  <si>
    <t xml:space="preserve">расходы на закупку товаров, работ, услуг, всего </t>
  </si>
  <si>
    <t>Код по бюджетной классификации Российской Федерации</t>
  </si>
  <si>
    <t xml:space="preserve">Прочие выплаты, всего </t>
  </si>
  <si>
    <t xml:space="preserve">прочие налоги, уменьшающие доход </t>
  </si>
  <si>
    <t xml:space="preserve">налог на добавленную стоимость </t>
  </si>
  <si>
    <t xml:space="preserve">в том числе:
налог на прибыль </t>
  </si>
  <si>
    <t xml:space="preserve">Выплаты, уменьшающие доход, всего 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</si>
  <si>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</si>
  <si>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</si>
  <si>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</si>
  <si>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</si>
  <si>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</si>
  <si>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</si>
  <si>
    <t xml:space="preserve">в соответствии с Федеральным законом № 223-ФЗ </t>
  </si>
  <si>
    <t xml:space="preserve">за счет субсидий, предоставляемых на осуществление капитальных вложений </t>
  </si>
  <si>
    <t>26421.4</t>
  </si>
  <si>
    <t>2340</t>
  </si>
  <si>
    <t>иные выплаты текущего характера физическим лицам</t>
  </si>
  <si>
    <r>
      <t xml:space="preserve">прочие поступления, всего 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</si>
  <si>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расходы на закупку товаров, работ, услуг, всего </t>
    </r>
    <r>
      <rPr>
        <b/>
        <vertAlign val="superscript"/>
        <sz val="12"/>
        <rFont val="Times New Roman"/>
        <family val="1"/>
        <charset val="204"/>
      </rPr>
      <t>7</t>
    </r>
  </si>
  <si>
    <t xml:space="preserve">Ведущий экономист                                   </t>
  </si>
  <si>
    <r>
      <t>___________________                                Олейникова И.В.</t>
    </r>
    <r>
      <rPr>
        <u/>
        <sz val="11"/>
        <color theme="1"/>
        <rFont val="Times New Roman"/>
        <family val="1"/>
        <charset val="204"/>
      </rPr>
      <t xml:space="preserve"> </t>
    </r>
  </si>
  <si>
    <t>26421.5</t>
  </si>
  <si>
    <t>02200S5250</t>
  </si>
  <si>
    <t xml:space="preserve">Организация подвоза обучающихся и аренда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
</t>
  </si>
  <si>
    <t>(на 2024 г. и на плановый период 2025 и 2026 годов)</t>
  </si>
  <si>
    <t>Директор  Департамента образования г.Шахты</t>
  </si>
  <si>
    <t>Н.М.Володина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</si>
  <si>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организациях.</t>
  </si>
  <si>
    <t xml:space="preserve">от </t>
  </si>
  <si>
    <t xml:space="preserve">          (должность)</t>
  </si>
  <si>
    <t xml:space="preserve">  (должность)</t>
  </si>
  <si>
    <t>Приобретение столов  обеденных  на  круглой  трубе,  стульев для столовой для муниципального бюджетного общеобразовательного   учреждения   г. Шахты Ростовской области «Основная общеобразова- тельная школа № 4»</t>
  </si>
  <si>
    <t>26421.6</t>
  </si>
  <si>
    <t>9990071180</t>
  </si>
  <si>
    <t>"29" ноября  2024 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</si>
</sst>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0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u/>
      <sz val="8"/>
      <color theme="11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rgb="FF20212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>
      <alignment horizontal="left"/>
    </xf>
    <xf numFmtId="0" fontId="9" fillId="0" borderId="0" applyNumberFormat="0" applyFill="0" applyBorder="0" applyAlignment="0" applyProtection="0">
      <alignment horizontal="left"/>
    </xf>
    <xf numFmtId="0" fontId="10" fillId="0" borderId="0" applyNumberFormat="0" applyFill="0" applyBorder="0" applyAlignment="0" applyProtection="0">
      <alignment horizontal="left"/>
    </xf>
    <xf numFmtId="0" fontId="9" fillId="0" borderId="0" applyNumberFormat="0" applyFill="0" applyBorder="0" applyAlignment="0" applyProtection="0">
      <alignment horizontal="left"/>
    </xf>
    <xf numFmtId="0" fontId="10" fillId="0" borderId="0" applyNumberFormat="0" applyFill="0" applyBorder="0" applyAlignment="0" applyProtection="0">
      <alignment horizontal="left"/>
    </xf>
  </cellStyleXfs>
  <cellXfs count="14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1" applyNumberFormat="1" applyFont="1" applyBorder="1" applyAlignment="1">
      <alignment horizontal="left" wrapText="1" indent="4"/>
    </xf>
    <xf numFmtId="49" fontId="3" fillId="0" borderId="4" xfId="1" applyNumberFormat="1" applyFont="1" applyBorder="1" applyAlignment="1">
      <alignment horizontal="center"/>
    </xf>
    <xf numFmtId="49" fontId="2" fillId="0" borderId="4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11" fillId="0" borderId="0" xfId="0" applyFont="1"/>
    <xf numFmtId="0" fontId="4" fillId="2" borderId="8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5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Border="1" applyAlignment="1"/>
    <xf numFmtId="0" fontId="4" fillId="2" borderId="1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7" fillId="2" borderId="0" xfId="1" applyNumberFormat="1" applyFont="1" applyFill="1" applyBorder="1" applyAlignment="1">
      <alignment horizontal="left" wrapText="1" indent="2"/>
    </xf>
    <xf numFmtId="49" fontId="2" fillId="0" borderId="4" xfId="1" applyNumberFormat="1" applyFont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left" wrapText="1" indent="2"/>
    </xf>
    <xf numFmtId="14" fontId="6" fillId="2" borderId="6" xfId="0" applyNumberFormat="1" applyFont="1" applyFill="1" applyBorder="1" applyAlignment="1"/>
    <xf numFmtId="0" fontId="0" fillId="2" borderId="0" xfId="0" applyFill="1" applyAlignment="1">
      <alignment horizontal="lef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43" fontId="0" fillId="0" borderId="0" xfId="0" applyNumberFormat="1"/>
    <xf numFmtId="0" fontId="4" fillId="2" borderId="0" xfId="0" applyFont="1" applyFill="1" applyBorder="1" applyAlignment="1">
      <alignment horizont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  <xf numFmtId="0" fontId="2" fillId="2" borderId="9" xfId="1" applyNumberFormat="1" applyFont="1" applyFill="1" applyBorder="1" applyAlignment="1">
      <alignment horizontal="center" vertical="center" wrapText="1"/>
    </xf>
    <xf numFmtId="49" fontId="15" fillId="2" borderId="4" xfId="1" applyNumberFormat="1" applyFont="1" applyFill="1" applyBorder="1" applyAlignment="1">
      <alignment horizontal="center" vertical="top"/>
    </xf>
    <xf numFmtId="0" fontId="15" fillId="2" borderId="4" xfId="1" applyNumberFormat="1" applyFont="1" applyFill="1" applyBorder="1" applyAlignment="1">
      <alignment horizontal="left" wrapText="1"/>
    </xf>
    <xf numFmtId="0" fontId="15" fillId="2" borderId="4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/>
    </xf>
    <xf numFmtId="4" fontId="15" fillId="2" borderId="9" xfId="1" applyNumberFormat="1" applyFont="1" applyFill="1" applyBorder="1" applyAlignment="1">
      <alignment horizontal="center" vertical="center" wrapText="1"/>
    </xf>
    <xf numFmtId="0" fontId="15" fillId="2" borderId="9" xfId="1" applyNumberFormat="1" applyFont="1" applyFill="1" applyBorder="1" applyAlignment="1">
      <alignment horizontal="center" vertical="center"/>
    </xf>
    <xf numFmtId="0" fontId="15" fillId="2" borderId="9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 wrapText="1"/>
    </xf>
    <xf numFmtId="49" fontId="15" fillId="2" borderId="4" xfId="1" applyNumberFormat="1" applyFont="1" applyFill="1" applyBorder="1" applyAlignment="1">
      <alignment horizontal="left" vertical="top" wrapText="1"/>
    </xf>
    <xf numFmtId="164" fontId="15" fillId="2" borderId="4" xfId="1" applyNumberFormat="1" applyFont="1" applyFill="1" applyBorder="1" applyAlignment="1">
      <alignment horizontal="center" vertical="top"/>
    </xf>
    <xf numFmtId="0" fontId="14" fillId="2" borderId="4" xfId="1" applyNumberFormat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vertical="top"/>
    </xf>
    <xf numFmtId="49" fontId="19" fillId="2" borderId="4" xfId="1" applyNumberFormat="1" applyFont="1" applyFill="1" applyBorder="1" applyAlignment="1">
      <alignment horizontal="center"/>
    </xf>
    <xf numFmtId="49" fontId="14" fillId="2" borderId="4" xfId="1" applyNumberFormat="1" applyFont="1" applyFill="1" applyBorder="1" applyAlignment="1">
      <alignment horizontal="center"/>
    </xf>
    <xf numFmtId="49" fontId="14" fillId="2" borderId="4" xfId="1" applyNumberFormat="1" applyFont="1" applyFill="1" applyBorder="1" applyAlignment="1"/>
    <xf numFmtId="49" fontId="17" fillId="0" borderId="4" xfId="1" applyNumberFormat="1" applyFont="1" applyBorder="1" applyAlignment="1">
      <alignment horizontal="center"/>
    </xf>
    <xf numFmtId="49" fontId="15" fillId="0" borderId="4" xfId="1" applyNumberFormat="1" applyFont="1" applyBorder="1" applyAlignment="1">
      <alignment horizontal="center"/>
    </xf>
    <xf numFmtId="165" fontId="15" fillId="0" borderId="4" xfId="1" applyNumberFormat="1" applyFont="1" applyBorder="1" applyAlignment="1">
      <alignment horizontal="center"/>
    </xf>
    <xf numFmtId="165" fontId="0" fillId="0" borderId="0" xfId="0" applyNumberFormat="1"/>
    <xf numFmtId="165" fontId="20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49" fontId="7" fillId="0" borderId="4" xfId="1" applyNumberFormat="1" applyFont="1" applyBorder="1" applyAlignment="1">
      <alignment horizontal="center"/>
    </xf>
    <xf numFmtId="0" fontId="17" fillId="0" borderId="4" xfId="1" applyNumberFormat="1" applyFont="1" applyBorder="1" applyAlignment="1">
      <alignment horizontal="left" wrapText="1"/>
    </xf>
    <xf numFmtId="0" fontId="15" fillId="0" borderId="4" xfId="1" applyNumberFormat="1" applyFont="1" applyBorder="1" applyAlignment="1">
      <alignment horizontal="left" wrapText="1" indent="1"/>
    </xf>
    <xf numFmtId="0" fontId="15" fillId="0" borderId="4" xfId="1" applyNumberFormat="1" applyFont="1" applyBorder="1" applyAlignment="1">
      <alignment horizontal="left" wrapText="1" indent="2"/>
    </xf>
    <xf numFmtId="0" fontId="15" fillId="0" borderId="4" xfId="1" applyNumberFormat="1" applyFont="1" applyBorder="1" applyAlignment="1">
      <alignment horizontal="left" wrapText="1" indent="3"/>
    </xf>
    <xf numFmtId="0" fontId="15" fillId="0" borderId="4" xfId="1" applyNumberFormat="1" applyFont="1" applyBorder="1" applyAlignment="1">
      <alignment horizontal="left" wrapText="1"/>
    </xf>
    <xf numFmtId="0" fontId="15" fillId="0" borderId="4" xfId="1" applyNumberFormat="1" applyFont="1" applyBorder="1" applyAlignment="1">
      <alignment horizontal="left" wrapText="1" indent="4"/>
    </xf>
    <xf numFmtId="49" fontId="14" fillId="2" borderId="4" xfId="1" applyNumberFormat="1" applyFont="1" applyFill="1" applyBorder="1" applyAlignment="1">
      <alignment horizontal="center"/>
    </xf>
    <xf numFmtId="0" fontId="7" fillId="2" borderId="4" xfId="1" applyNumberFormat="1" applyFont="1" applyFill="1" applyBorder="1" applyAlignment="1">
      <alignment horizontal="left" wrapText="1" indent="3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2" fillId="2" borderId="2" xfId="0" applyFont="1" applyFill="1" applyBorder="1" applyAlignment="1">
      <alignment horizontal="center"/>
    </xf>
    <xf numFmtId="0" fontId="23" fillId="2" borderId="0" xfId="0" applyFont="1" applyFill="1"/>
    <xf numFmtId="0" fontId="22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22" fillId="2" borderId="2" xfId="0" applyFont="1" applyFill="1" applyBorder="1" applyAlignment="1"/>
    <xf numFmtId="4" fontId="7" fillId="2" borderId="4" xfId="1" applyNumberFormat="1" applyFont="1" applyFill="1" applyBorder="1" applyAlignment="1">
      <alignment horizontal="center" vertical="center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NumberFormat="1" applyFont="1" applyFill="1" applyBorder="1" applyAlignment="1">
      <alignment horizontal="center" vertical="center"/>
    </xf>
    <xf numFmtId="0" fontId="7" fillId="2" borderId="9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top"/>
    </xf>
    <xf numFmtId="165" fontId="20" fillId="2" borderId="4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5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/>
    <xf numFmtId="165" fontId="24" fillId="2" borderId="4" xfId="1" applyNumberFormat="1" applyFont="1" applyFill="1" applyBorder="1" applyAlignment="1"/>
    <xf numFmtId="165" fontId="20" fillId="2" borderId="4" xfId="1" applyNumberFormat="1" applyFont="1" applyFill="1" applyBorder="1" applyAlignment="1"/>
    <xf numFmtId="0" fontId="18" fillId="0" borderId="0" xfId="0" applyFont="1"/>
    <xf numFmtId="0" fontId="7" fillId="2" borderId="4" xfId="1" applyNumberFormat="1" applyFont="1" applyFill="1" applyBorder="1" applyAlignment="1">
      <alignment horizontal="left" wrapText="1"/>
    </xf>
    <xf numFmtId="49" fontId="7" fillId="2" borderId="4" xfId="1" applyNumberFormat="1" applyFont="1" applyFill="1" applyBorder="1" applyAlignment="1">
      <alignment horizontal="left" vertical="top" wrapText="1"/>
    </xf>
    <xf numFmtId="0" fontId="20" fillId="2" borderId="4" xfId="1" applyNumberFormat="1" applyFont="1" applyFill="1" applyBorder="1" applyAlignment="1">
      <alignment horizontal="left" wrapText="1"/>
    </xf>
    <xf numFmtId="0" fontId="7" fillId="2" borderId="4" xfId="1" applyNumberFormat="1" applyFont="1" applyFill="1" applyBorder="1" applyAlignment="1">
      <alignment horizontal="left" wrapText="1" indent="1"/>
    </xf>
    <xf numFmtId="0" fontId="7" fillId="2" borderId="4" xfId="1" applyNumberFormat="1" applyFont="1" applyFill="1" applyBorder="1" applyAlignment="1">
      <alignment horizontal="left" wrapText="1" indent="2"/>
    </xf>
    <xf numFmtId="0" fontId="7" fillId="2" borderId="4" xfId="1" applyNumberFormat="1" applyFont="1" applyFill="1" applyBorder="1" applyAlignment="1">
      <alignment horizontal="left" wrapText="1" indent="4"/>
    </xf>
    <xf numFmtId="0" fontId="20" fillId="2" borderId="4" xfId="1" applyNumberFormat="1" applyFont="1" applyFill="1" applyBorder="1" applyAlignment="1">
      <alignment horizontal="left" wrapText="1" indent="1"/>
    </xf>
    <xf numFmtId="0" fontId="20" fillId="2" borderId="4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wrapText="1"/>
    </xf>
    <xf numFmtId="0" fontId="7" fillId="2" borderId="10" xfId="2" applyFont="1" applyFill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7" fillId="2" borderId="4" xfId="1" applyNumberFormat="1" applyFont="1" applyFill="1" applyBorder="1" applyAlignment="1">
      <alignment wrapText="1"/>
    </xf>
    <xf numFmtId="0" fontId="20" fillId="2" borderId="4" xfId="1" applyNumberFormat="1" applyFont="1" applyFill="1" applyBorder="1" applyAlignment="1">
      <alignment wrapText="1"/>
    </xf>
    <xf numFmtId="49" fontId="20" fillId="2" borderId="4" xfId="1" applyNumberFormat="1" applyFont="1" applyFill="1" applyBorder="1" applyAlignment="1">
      <alignment horizontal="center"/>
    </xf>
    <xf numFmtId="49" fontId="7" fillId="2" borderId="4" xfId="1" applyNumberFormat="1" applyFont="1" applyFill="1" applyBorder="1" applyAlignment="1">
      <alignment horizontal="center"/>
    </xf>
    <xf numFmtId="49" fontId="7" fillId="2" borderId="4" xfId="1" applyNumberFormat="1" applyFont="1" applyFill="1" applyBorder="1" applyAlignment="1">
      <alignment horizontal="center"/>
    </xf>
    <xf numFmtId="49" fontId="7" fillId="2" borderId="4" xfId="1" applyNumberFormat="1" applyFont="1" applyFill="1" applyBorder="1" applyAlignment="1"/>
    <xf numFmtId="4" fontId="7" fillId="2" borderId="4" xfId="1" applyNumberFormat="1" applyFont="1" applyFill="1" applyBorder="1" applyAlignment="1">
      <alignment horizontal="center"/>
    </xf>
    <xf numFmtId="0" fontId="11" fillId="0" borderId="0" xfId="0" applyFont="1" applyAlignment="1"/>
    <xf numFmtId="165" fontId="7" fillId="2" borderId="4" xfId="1" applyNumberFormat="1" applyFont="1" applyFill="1" applyBorder="1" applyAlignment="1">
      <alignment horizontal="center"/>
    </xf>
    <xf numFmtId="49" fontId="7" fillId="2" borderId="4" xfId="1" applyNumberFormat="1" applyFont="1" applyFill="1" applyBorder="1" applyAlignment="1">
      <alignment horizontal="center"/>
    </xf>
    <xf numFmtId="49" fontId="14" fillId="2" borderId="4" xfId="1" applyNumberFormat="1" applyFont="1" applyFill="1" applyBorder="1" applyAlignment="1">
      <alignment horizontal="center"/>
    </xf>
    <xf numFmtId="0" fontId="7" fillId="2" borderId="4" xfId="2" applyFont="1" applyFill="1" applyBorder="1" applyAlignment="1">
      <alignment horizontal="left" wrapText="1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165" fontId="7" fillId="2" borderId="4" xfId="1" applyNumberFormat="1" applyFont="1" applyFill="1" applyBorder="1" applyAlignment="1">
      <alignment horizontal="center"/>
    </xf>
    <xf numFmtId="49" fontId="14" fillId="2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4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 wrapText="1"/>
    </xf>
    <xf numFmtId="0" fontId="15" fillId="2" borderId="4" xfId="1" applyNumberFormat="1" applyFont="1" applyFill="1" applyBorder="1" applyAlignment="1">
      <alignment horizontal="center" vertical="center"/>
    </xf>
    <xf numFmtId="0" fontId="15" fillId="2" borderId="4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4" xfId="1" applyNumberFormat="1" applyFont="1" applyFill="1" applyBorder="1" applyAlignment="1">
      <alignment horizontal="center"/>
    </xf>
    <xf numFmtId="49" fontId="7" fillId="2" borderId="4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7" fillId="2" borderId="5" xfId="1" applyNumberFormat="1" applyFont="1" applyFill="1" applyBorder="1" applyAlignment="1">
      <alignment horizontal="center" vertical="center" wrapText="1"/>
    </xf>
    <xf numFmtId="0" fontId="7" fillId="2" borderId="9" xfId="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49" fontId="14" fillId="2" borderId="4" xfId="1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2" borderId="0" xfId="0" applyFont="1" applyFill="1" applyAlignment="1">
      <alignment horizontal="center"/>
    </xf>
  </cellXfs>
  <cellStyles count="7">
    <cellStyle name="Гиперссылка" xfId="3" builtinId="8" hidden="1"/>
    <cellStyle name="Гиперссылка" xfId="5" builtinId="8" hidden="1"/>
    <cellStyle name="Обычный" xfId="0" builtinId="0"/>
    <cellStyle name="Обычный 2" xfId="1"/>
    <cellStyle name="Обычный 3" xfId="2"/>
    <cellStyle name="Открывавшаяся гиперссылка" xfId="4" builtinId="9" hidden="1"/>
    <cellStyle name="Открывавшаяся гиперссылка" xfId="6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6"/>
  <sheetViews>
    <sheetView view="pageBreakPreview" topLeftCell="A19" zoomScale="80" zoomScaleSheetLayoutView="80" workbookViewId="0">
      <selection activeCell="H9" sqref="H9"/>
    </sheetView>
  </sheetViews>
  <sheetFormatPr defaultRowHeight="15"/>
  <cols>
    <col min="1" max="1" width="45.28515625" style="13" customWidth="1"/>
    <col min="2" max="2" width="7.7109375" style="13" customWidth="1"/>
    <col min="3" max="3" width="9.85546875" style="13" customWidth="1"/>
    <col min="4" max="4" width="7.7109375" style="13" customWidth="1"/>
    <col min="5" max="5" width="18.28515625" style="13" customWidth="1"/>
    <col min="6" max="6" width="18.42578125" style="13" customWidth="1"/>
    <col min="7" max="7" width="18.140625" style="13" customWidth="1"/>
    <col min="8" max="8" width="13.7109375" style="13" customWidth="1"/>
    <col min="9" max="9" width="9.140625" style="13"/>
    <col min="10" max="11" width="13.85546875" style="13" bestFit="1" customWidth="1"/>
    <col min="12" max="12" width="17.140625" style="13" customWidth="1"/>
    <col min="13" max="13" width="11.5703125" style="13" bestFit="1" customWidth="1"/>
    <col min="14" max="16384" width="9.140625" style="13"/>
  </cols>
  <sheetData>
    <row r="1" spans="1:8" ht="15.75">
      <c r="A1" s="12"/>
      <c r="B1" s="12"/>
      <c r="C1" s="12"/>
      <c r="D1" s="12"/>
      <c r="E1" s="72"/>
      <c r="F1" s="128" t="s">
        <v>156</v>
      </c>
      <c r="G1" s="128"/>
      <c r="H1" s="128"/>
    </row>
    <row r="2" spans="1:8" ht="15.75">
      <c r="A2" s="12"/>
      <c r="B2" s="12"/>
      <c r="C2" s="12"/>
      <c r="D2" s="12"/>
      <c r="E2" s="72"/>
      <c r="F2" s="72"/>
      <c r="G2" s="72"/>
      <c r="H2" s="73" t="s">
        <v>400</v>
      </c>
    </row>
    <row r="3" spans="1:8" ht="23.25" customHeight="1">
      <c r="A3" s="12"/>
      <c r="B3" s="12"/>
      <c r="C3" s="12"/>
      <c r="D3" s="12"/>
      <c r="E3" s="72" t="s">
        <v>157</v>
      </c>
      <c r="F3" s="72"/>
      <c r="G3" s="74" t="s">
        <v>401</v>
      </c>
      <c r="H3" s="74"/>
    </row>
    <row r="4" spans="1:8" ht="15.75">
      <c r="A4" s="12"/>
      <c r="B4" s="12"/>
      <c r="C4" s="12"/>
      <c r="D4" s="12"/>
      <c r="E4" s="128" t="s">
        <v>158</v>
      </c>
      <c r="F4" s="128"/>
      <c r="G4" s="77"/>
      <c r="H4" s="78" t="s">
        <v>159</v>
      </c>
    </row>
    <row r="5" spans="1:8" ht="24" customHeight="1">
      <c r="A5" s="12"/>
      <c r="B5" s="12"/>
      <c r="C5" s="12"/>
      <c r="D5" s="12"/>
      <c r="E5" s="75"/>
      <c r="F5" s="76"/>
      <c r="G5" s="128" t="str">
        <f>B9</f>
        <v>"29" ноября  2024  г.</v>
      </c>
      <c r="H5" s="128"/>
    </row>
    <row r="6" spans="1:8">
      <c r="A6" s="12"/>
      <c r="B6" s="12"/>
      <c r="C6" s="12"/>
      <c r="D6" s="12"/>
      <c r="E6" s="16"/>
      <c r="F6" s="16"/>
      <c r="G6" s="14"/>
      <c r="H6" s="16"/>
    </row>
    <row r="7" spans="1:8" ht="16.5" thickBot="1">
      <c r="A7" s="128" t="s">
        <v>362</v>
      </c>
      <c r="B7" s="128"/>
      <c r="C7" s="128"/>
      <c r="D7" s="128"/>
      <c r="E7" s="128"/>
      <c r="F7" s="128"/>
      <c r="G7" s="17"/>
      <c r="H7" s="18" t="s">
        <v>163</v>
      </c>
    </row>
    <row r="8" spans="1:8" ht="18.75" customHeight="1">
      <c r="A8" s="128" t="s">
        <v>399</v>
      </c>
      <c r="B8" s="128"/>
      <c r="C8" s="128"/>
      <c r="D8" s="128"/>
      <c r="E8" s="128"/>
      <c r="F8" s="128"/>
      <c r="G8" s="15" t="s">
        <v>164</v>
      </c>
      <c r="H8" s="26">
        <v>45625</v>
      </c>
    </row>
    <row r="9" spans="1:8" ht="16.5" customHeight="1">
      <c r="A9" s="119" t="s">
        <v>403</v>
      </c>
      <c r="B9" s="130" t="s">
        <v>409</v>
      </c>
      <c r="C9" s="130"/>
      <c r="D9" s="130"/>
      <c r="E9" s="130"/>
      <c r="F9" s="118"/>
      <c r="G9" s="15" t="s">
        <v>165</v>
      </c>
      <c r="H9" s="79">
        <v>60311541</v>
      </c>
    </row>
    <row r="10" spans="1:8">
      <c r="A10" s="12"/>
      <c r="B10" s="12"/>
      <c r="C10" s="12"/>
      <c r="D10" s="12"/>
      <c r="E10" s="16"/>
      <c r="F10" s="16"/>
      <c r="G10" s="15" t="s">
        <v>166</v>
      </c>
      <c r="H10" s="79">
        <v>907</v>
      </c>
    </row>
    <row r="11" spans="1:8">
      <c r="A11" s="19" t="s">
        <v>266</v>
      </c>
      <c r="B11" s="17"/>
      <c r="C11" s="17"/>
      <c r="D11" s="17"/>
      <c r="E11" s="17"/>
      <c r="F11" s="17"/>
      <c r="G11" s="15" t="s">
        <v>165</v>
      </c>
      <c r="H11" s="79"/>
    </row>
    <row r="12" spans="1:8" ht="15.75">
      <c r="A12" s="19" t="s">
        <v>160</v>
      </c>
      <c r="B12" s="80" t="s">
        <v>162</v>
      </c>
      <c r="C12" s="80"/>
      <c r="D12" s="80"/>
      <c r="E12" s="80"/>
      <c r="F12" s="20"/>
      <c r="G12" s="15" t="s">
        <v>167</v>
      </c>
      <c r="H12" s="79">
        <v>6155921213</v>
      </c>
    </row>
    <row r="13" spans="1:8" ht="22.5" customHeight="1">
      <c r="A13" s="19" t="s">
        <v>161</v>
      </c>
      <c r="B13" s="129" t="s">
        <v>318</v>
      </c>
      <c r="C13" s="129"/>
      <c r="D13" s="129"/>
      <c r="E13" s="129"/>
      <c r="F13" s="20"/>
      <c r="G13" s="15" t="s">
        <v>168</v>
      </c>
      <c r="H13" s="79">
        <v>615501001</v>
      </c>
    </row>
    <row r="14" spans="1:8" ht="22.5" customHeight="1" thickBot="1">
      <c r="A14" s="19" t="s">
        <v>197</v>
      </c>
      <c r="B14" s="21"/>
      <c r="C14" s="21"/>
      <c r="D14" s="21"/>
      <c r="E14" s="21"/>
      <c r="F14" s="20"/>
      <c r="G14" s="15" t="s">
        <v>169</v>
      </c>
      <c r="H14" s="11">
        <v>383</v>
      </c>
    </row>
    <row r="15" spans="1:8">
      <c r="A15" s="19"/>
      <c r="B15" s="22"/>
      <c r="C15" s="22"/>
      <c r="D15" s="22"/>
      <c r="E15" s="22"/>
      <c r="F15" s="22"/>
    </row>
    <row r="16" spans="1:8">
      <c r="A16" s="122" t="s">
        <v>170</v>
      </c>
      <c r="B16" s="122"/>
      <c r="C16" s="122"/>
      <c r="D16" s="122"/>
      <c r="E16" s="122"/>
      <c r="F16" s="122"/>
      <c r="G16" s="122"/>
      <c r="H16" s="122"/>
    </row>
    <row r="17" spans="1:13" ht="15.75">
      <c r="A17" s="125" t="s">
        <v>0</v>
      </c>
      <c r="B17" s="126" t="s">
        <v>1</v>
      </c>
      <c r="C17" s="127" t="s">
        <v>370</v>
      </c>
      <c r="D17" s="127" t="s">
        <v>371</v>
      </c>
      <c r="E17" s="123" t="s">
        <v>2</v>
      </c>
      <c r="F17" s="123"/>
      <c r="G17" s="123"/>
      <c r="H17" s="123"/>
    </row>
    <row r="18" spans="1:13">
      <c r="A18" s="125"/>
      <c r="B18" s="126"/>
      <c r="C18" s="127"/>
      <c r="D18" s="127"/>
      <c r="E18" s="123" t="s">
        <v>336</v>
      </c>
      <c r="F18" s="123" t="s">
        <v>343</v>
      </c>
      <c r="G18" s="123" t="s">
        <v>361</v>
      </c>
      <c r="H18" s="124" t="s">
        <v>3</v>
      </c>
    </row>
    <row r="19" spans="1:13" ht="50.25" customHeight="1">
      <c r="A19" s="125"/>
      <c r="B19" s="126"/>
      <c r="C19" s="127"/>
      <c r="D19" s="127"/>
      <c r="E19" s="123"/>
      <c r="F19" s="123"/>
      <c r="G19" s="123"/>
      <c r="H19" s="124"/>
    </row>
    <row r="20" spans="1:13">
      <c r="A20" s="42" t="s">
        <v>4</v>
      </c>
      <c r="B20" s="42" t="s">
        <v>5</v>
      </c>
      <c r="C20" s="42" t="s">
        <v>6</v>
      </c>
      <c r="D20" s="42" t="s">
        <v>7</v>
      </c>
      <c r="E20" s="42" t="s">
        <v>8</v>
      </c>
      <c r="F20" s="42" t="s">
        <v>9</v>
      </c>
      <c r="G20" s="42" t="s">
        <v>10</v>
      </c>
      <c r="H20" s="42" t="s">
        <v>11</v>
      </c>
      <c r="J20" s="34">
        <v>15737.350039999999</v>
      </c>
      <c r="K20" s="34">
        <v>14962.687</v>
      </c>
      <c r="L20" s="34">
        <v>15228.017</v>
      </c>
      <c r="M20" s="34"/>
    </row>
    <row r="21" spans="1:13" ht="31.5">
      <c r="A21" s="94" t="s">
        <v>372</v>
      </c>
      <c r="B21" s="110" t="s">
        <v>12</v>
      </c>
      <c r="C21" s="110" t="s">
        <v>13</v>
      </c>
      <c r="D21" s="110" t="s">
        <v>13</v>
      </c>
      <c r="E21" s="88">
        <f>'Расшифровка раздела 1(2024год)'!E9</f>
        <v>444948.04000000004</v>
      </c>
      <c r="F21" s="88"/>
      <c r="G21" s="88"/>
      <c r="H21" s="88"/>
    </row>
    <row r="22" spans="1:13" ht="31.5">
      <c r="A22" s="94" t="s">
        <v>373</v>
      </c>
      <c r="B22" s="110" t="s">
        <v>14</v>
      </c>
      <c r="C22" s="110" t="s">
        <v>13</v>
      </c>
      <c r="D22" s="110" t="s">
        <v>13</v>
      </c>
      <c r="E22" s="88">
        <f>'Расшифровка раздела 1(2024год)'!E10</f>
        <v>88526.09</v>
      </c>
      <c r="F22" s="88"/>
      <c r="G22" s="88"/>
      <c r="H22" s="88"/>
    </row>
    <row r="23" spans="1:13" ht="21.75" customHeight="1">
      <c r="A23" s="96" t="s">
        <v>15</v>
      </c>
      <c r="B23" s="108" t="s">
        <v>16</v>
      </c>
      <c r="C23" s="108"/>
      <c r="D23" s="110" t="s">
        <v>148</v>
      </c>
      <c r="E23" s="87">
        <f>E24+E26+E32</f>
        <v>16898891.800000001</v>
      </c>
      <c r="F23" s="87">
        <f>F24+F26+F30+F32+F36</f>
        <v>15850981</v>
      </c>
      <c r="G23" s="87">
        <f>G24+G26+G30+G32+G36</f>
        <v>16189981</v>
      </c>
      <c r="H23" s="88"/>
    </row>
    <row r="24" spans="1:13" ht="29.25" customHeight="1">
      <c r="A24" s="97" t="s">
        <v>17</v>
      </c>
      <c r="B24" s="110" t="s">
        <v>18</v>
      </c>
      <c r="C24" s="110" t="s">
        <v>19</v>
      </c>
      <c r="D24" s="110"/>
      <c r="E24" s="88">
        <f>'Расшифровка раздела 1(2024год)'!E13</f>
        <v>22000</v>
      </c>
      <c r="F24" s="88">
        <f>'Расшифровка раздела 1(2025'!E13</f>
        <v>22000</v>
      </c>
      <c r="G24" s="88">
        <f>'Расшифровка раздела 1(2026)'!E13</f>
        <v>22000</v>
      </c>
      <c r="H24" s="88"/>
      <c r="I24" s="13" t="s">
        <v>275</v>
      </c>
    </row>
    <row r="25" spans="1:13" ht="23.25" customHeight="1">
      <c r="A25" s="98" t="s">
        <v>20</v>
      </c>
      <c r="B25" s="110" t="s">
        <v>21</v>
      </c>
      <c r="C25" s="110"/>
      <c r="D25" s="110"/>
      <c r="E25" s="88"/>
      <c r="F25" s="88"/>
      <c r="G25" s="88"/>
      <c r="H25" s="88"/>
    </row>
    <row r="26" spans="1:13" ht="34.5" customHeight="1">
      <c r="A26" s="97" t="s">
        <v>22</v>
      </c>
      <c r="B26" s="110" t="s">
        <v>23</v>
      </c>
      <c r="C26" s="110" t="s">
        <v>24</v>
      </c>
      <c r="D26" s="110" t="s">
        <v>24</v>
      </c>
      <c r="E26" s="88">
        <f>E27+E29</f>
        <v>14020089.800000001</v>
      </c>
      <c r="F26" s="88">
        <f>F27+F29</f>
        <v>13356881</v>
      </c>
      <c r="G26" s="88">
        <f>G27+G29</f>
        <v>13698781</v>
      </c>
      <c r="H26" s="88">
        <f>H29</f>
        <v>0</v>
      </c>
      <c r="I26" s="13" t="s">
        <v>276</v>
      </c>
      <c r="K26" s="33">
        <f>E23-E47</f>
        <v>-356421.94999999925</v>
      </c>
    </row>
    <row r="27" spans="1:13" ht="79.5" customHeight="1">
      <c r="A27" s="71" t="s">
        <v>25</v>
      </c>
      <c r="B27" s="110" t="s">
        <v>26</v>
      </c>
      <c r="C27" s="110" t="s">
        <v>24</v>
      </c>
      <c r="D27" s="110" t="s">
        <v>69</v>
      </c>
      <c r="E27" s="88">
        <f>'Расшифровка раздела 1(2024год)'!E15</f>
        <v>13943089.800000001</v>
      </c>
      <c r="F27" s="88">
        <f>'Расшифровка раздела 1(2025'!E15</f>
        <v>13309881</v>
      </c>
      <c r="G27" s="88">
        <f>'Расшифровка раздела 1(2026)'!E15</f>
        <v>13651781</v>
      </c>
      <c r="H27" s="88"/>
      <c r="I27" s="27">
        <v>611</v>
      </c>
    </row>
    <row r="28" spans="1:13" ht="76.5" hidden="1" customHeight="1">
      <c r="A28" s="71" t="s">
        <v>27</v>
      </c>
      <c r="B28" s="110" t="s">
        <v>28</v>
      </c>
      <c r="C28" s="110" t="s">
        <v>24</v>
      </c>
      <c r="D28" s="110"/>
      <c r="E28" s="88"/>
      <c r="F28" s="88"/>
      <c r="G28" s="88"/>
      <c r="H28" s="88"/>
    </row>
    <row r="29" spans="1:13" ht="50.25" customHeight="1">
      <c r="A29" s="71" t="s">
        <v>267</v>
      </c>
      <c r="B29" s="110"/>
      <c r="C29" s="110" t="s">
        <v>24</v>
      </c>
      <c r="D29" s="110" t="s">
        <v>69</v>
      </c>
      <c r="E29" s="88">
        <f>'Расшифровка раздела 1(2024год)'!E16</f>
        <v>77000</v>
      </c>
      <c r="F29" s="88">
        <f>'Расшифровка раздела 1(2025'!E16</f>
        <v>47000</v>
      </c>
      <c r="G29" s="88">
        <f>'Расшифровка раздела 1(2026)'!E16</f>
        <v>47000</v>
      </c>
      <c r="H29" s="88"/>
      <c r="I29" s="13" t="s">
        <v>290</v>
      </c>
    </row>
    <row r="30" spans="1:13" ht="31.5" hidden="1">
      <c r="A30" s="97" t="s">
        <v>29</v>
      </c>
      <c r="B30" s="110" t="s">
        <v>30</v>
      </c>
      <c r="C30" s="110" t="s">
        <v>31</v>
      </c>
      <c r="D30" s="110"/>
      <c r="E30" s="88"/>
      <c r="F30" s="88"/>
      <c r="G30" s="88"/>
      <c r="H30" s="88"/>
    </row>
    <row r="31" spans="1:13" ht="15.75" hidden="1">
      <c r="A31" s="98" t="s">
        <v>20</v>
      </c>
      <c r="B31" s="110" t="s">
        <v>32</v>
      </c>
      <c r="C31" s="110" t="s">
        <v>31</v>
      </c>
      <c r="D31" s="110"/>
      <c r="E31" s="88"/>
      <c r="F31" s="88"/>
      <c r="G31" s="88"/>
      <c r="H31" s="88"/>
    </row>
    <row r="32" spans="1:13" ht="32.25" customHeight="1">
      <c r="A32" s="97" t="s">
        <v>33</v>
      </c>
      <c r="B32" s="110" t="s">
        <v>34</v>
      </c>
      <c r="C32" s="110" t="s">
        <v>35</v>
      </c>
      <c r="D32" s="112"/>
      <c r="E32" s="88">
        <f>E33</f>
        <v>2856802</v>
      </c>
      <c r="F32" s="88">
        <f>F33+F34+F35</f>
        <v>2472100</v>
      </c>
      <c r="G32" s="88">
        <f>G33+G34+G35</f>
        <v>2469200</v>
      </c>
      <c r="H32" s="88"/>
    </row>
    <row r="33" spans="1:13" ht="22.5" customHeight="1">
      <c r="A33" s="71" t="s">
        <v>284</v>
      </c>
      <c r="B33" s="110" t="s">
        <v>285</v>
      </c>
      <c r="C33" s="110" t="s">
        <v>35</v>
      </c>
      <c r="D33" s="112"/>
      <c r="E33" s="88">
        <f>'Расшифровка раздела 1(2024год)'!E17</f>
        <v>2856802</v>
      </c>
      <c r="F33" s="88">
        <f>'Расшифровка раздела 1(2025'!E18</f>
        <v>2472100</v>
      </c>
      <c r="G33" s="88">
        <f>'Расшифровка раздела 1(2026)'!E18</f>
        <v>2469200</v>
      </c>
      <c r="H33" s="88"/>
      <c r="I33" s="13" t="s">
        <v>289</v>
      </c>
    </row>
    <row r="34" spans="1:13" ht="36.75" hidden="1" customHeight="1">
      <c r="A34" s="71" t="s">
        <v>39</v>
      </c>
      <c r="B34" s="110" t="s">
        <v>286</v>
      </c>
      <c r="C34" s="110" t="s">
        <v>35</v>
      </c>
      <c r="D34" s="112"/>
      <c r="E34" s="88"/>
      <c r="F34" s="88"/>
      <c r="G34" s="88"/>
      <c r="H34" s="88"/>
      <c r="M34" s="33">
        <f>F47-F23</f>
        <v>0</v>
      </c>
    </row>
    <row r="35" spans="1:13" ht="15.75" hidden="1">
      <c r="A35" s="71" t="s">
        <v>287</v>
      </c>
      <c r="B35" s="110"/>
      <c r="C35" s="110" t="s">
        <v>35</v>
      </c>
      <c r="D35" s="112"/>
      <c r="E35" s="88"/>
      <c r="F35" s="88"/>
      <c r="G35" s="88"/>
      <c r="H35" s="88"/>
      <c r="I35" s="13" t="s">
        <v>288</v>
      </c>
    </row>
    <row r="36" spans="1:13" ht="15" hidden="1" customHeight="1">
      <c r="A36" s="97" t="s">
        <v>36</v>
      </c>
      <c r="B36" s="110" t="s">
        <v>37</v>
      </c>
      <c r="C36" s="110" t="s">
        <v>38</v>
      </c>
      <c r="D36" s="110"/>
      <c r="E36" s="88"/>
      <c r="F36" s="88"/>
      <c r="G36" s="88"/>
      <c r="H36" s="88"/>
    </row>
    <row r="37" spans="1:13" ht="15.75" hidden="1">
      <c r="A37" s="71" t="s">
        <v>20</v>
      </c>
      <c r="B37" s="132"/>
      <c r="C37" s="132"/>
      <c r="D37" s="132"/>
      <c r="E37" s="131"/>
      <c r="F37" s="131"/>
      <c r="G37" s="131"/>
      <c r="H37" s="131"/>
    </row>
    <row r="38" spans="1:13" ht="15.75" hidden="1">
      <c r="A38" s="71"/>
      <c r="B38" s="132"/>
      <c r="C38" s="132"/>
      <c r="D38" s="132"/>
      <c r="E38" s="131"/>
      <c r="F38" s="131"/>
      <c r="G38" s="131"/>
      <c r="H38" s="131"/>
      <c r="I38" s="27">
        <v>612</v>
      </c>
    </row>
    <row r="39" spans="1:13" ht="33.75" hidden="1" customHeight="1">
      <c r="A39" s="71" t="s">
        <v>39</v>
      </c>
      <c r="B39" s="110" t="s">
        <v>40</v>
      </c>
      <c r="C39" s="110" t="s">
        <v>38</v>
      </c>
      <c r="D39" s="110"/>
      <c r="E39" s="88"/>
      <c r="F39" s="88"/>
      <c r="G39" s="88"/>
      <c r="H39" s="88"/>
    </row>
    <row r="40" spans="1:13" ht="15.75" hidden="1">
      <c r="A40" s="71"/>
      <c r="B40" s="110"/>
      <c r="C40" s="110"/>
      <c r="D40" s="110"/>
      <c r="E40" s="88"/>
      <c r="F40" s="88"/>
      <c r="G40" s="88"/>
      <c r="H40" s="88"/>
    </row>
    <row r="41" spans="1:13" ht="15" hidden="1" customHeight="1">
      <c r="A41" s="97" t="s">
        <v>41</v>
      </c>
      <c r="B41" s="110" t="s">
        <v>42</v>
      </c>
      <c r="C41" s="110"/>
      <c r="D41" s="110"/>
      <c r="E41" s="88"/>
      <c r="F41" s="88"/>
      <c r="G41" s="88"/>
      <c r="H41" s="88"/>
    </row>
    <row r="42" spans="1:13" ht="15.75" hidden="1">
      <c r="A42" s="71" t="s">
        <v>20</v>
      </c>
      <c r="B42" s="110"/>
      <c r="C42" s="110"/>
      <c r="D42" s="110"/>
      <c r="E42" s="88"/>
      <c r="F42" s="88"/>
      <c r="G42" s="88"/>
      <c r="H42" s="88"/>
    </row>
    <row r="43" spans="1:13" ht="15.75" hidden="1">
      <c r="A43" s="71"/>
      <c r="B43" s="110"/>
      <c r="C43" s="110"/>
      <c r="D43" s="110"/>
      <c r="E43" s="88"/>
      <c r="F43" s="88"/>
      <c r="G43" s="88"/>
      <c r="H43" s="88"/>
    </row>
    <row r="44" spans="1:13" ht="15" hidden="1" customHeight="1">
      <c r="A44" s="97" t="s">
        <v>392</v>
      </c>
      <c r="B44" s="110" t="s">
        <v>43</v>
      </c>
      <c r="C44" s="110" t="s">
        <v>13</v>
      </c>
      <c r="D44" s="110" t="s">
        <v>24</v>
      </c>
      <c r="E44" s="88"/>
      <c r="F44" s="88"/>
      <c r="G44" s="88"/>
      <c r="H44" s="88"/>
    </row>
    <row r="45" spans="1:13" ht="48" hidden="1" customHeight="1">
      <c r="A45" s="71" t="s">
        <v>44</v>
      </c>
      <c r="B45" s="110" t="s">
        <v>45</v>
      </c>
      <c r="C45" s="110" t="s">
        <v>46</v>
      </c>
      <c r="D45" s="110" t="s">
        <v>69</v>
      </c>
      <c r="E45" s="88"/>
      <c r="F45" s="88"/>
      <c r="G45" s="88"/>
      <c r="H45" s="88" t="s">
        <v>13</v>
      </c>
    </row>
    <row r="46" spans="1:13" ht="15.75" hidden="1">
      <c r="A46" s="71"/>
      <c r="B46" s="110"/>
      <c r="C46" s="110"/>
      <c r="D46" s="110"/>
      <c r="E46" s="88"/>
      <c r="F46" s="88"/>
      <c r="G46" s="88"/>
      <c r="H46" s="88"/>
    </row>
    <row r="47" spans="1:13" ht="22.5" customHeight="1">
      <c r="A47" s="96" t="s">
        <v>47</v>
      </c>
      <c r="B47" s="108" t="s">
        <v>48</v>
      </c>
      <c r="C47" s="108" t="s">
        <v>13</v>
      </c>
      <c r="D47" s="110"/>
      <c r="E47" s="87">
        <f>E48+E67+E78+E60</f>
        <v>17255313.75</v>
      </c>
      <c r="F47" s="87">
        <f>F48+F67+F78+F60</f>
        <v>15850981</v>
      </c>
      <c r="G47" s="87">
        <f>G48+G67+G78+G60</f>
        <v>16189981</v>
      </c>
      <c r="H47" s="88"/>
      <c r="I47" s="13" t="s">
        <v>277</v>
      </c>
      <c r="L47" s="33"/>
    </row>
    <row r="48" spans="1:13" ht="28.5" customHeight="1">
      <c r="A48" s="98" t="s">
        <v>49</v>
      </c>
      <c r="B48" s="110" t="s">
        <v>50</v>
      </c>
      <c r="C48" s="110" t="s">
        <v>13</v>
      </c>
      <c r="D48" s="110"/>
      <c r="E48" s="88">
        <f>E49+E52</f>
        <v>10262300</v>
      </c>
      <c r="F48" s="88">
        <f>F49+F52</f>
        <v>11400200</v>
      </c>
      <c r="G48" s="88">
        <f>G49+G52</f>
        <v>11790800</v>
      </c>
      <c r="H48" s="88" t="s">
        <v>13</v>
      </c>
    </row>
    <row r="49" spans="1:8" ht="32.25" customHeight="1">
      <c r="A49" s="71" t="s">
        <v>51</v>
      </c>
      <c r="B49" s="110" t="s">
        <v>52</v>
      </c>
      <c r="C49" s="110" t="s">
        <v>53</v>
      </c>
      <c r="D49" s="110" t="s">
        <v>198</v>
      </c>
      <c r="E49" s="88">
        <f>'Расшифровка раздела 1(2024год)'!E33</f>
        <v>7881800</v>
      </c>
      <c r="F49" s="88">
        <f>'Расшифровка раздела 1(2025'!E33</f>
        <v>8754900</v>
      </c>
      <c r="G49" s="88">
        <f>'Расшифровка раздела 1(2026)'!E33</f>
        <v>9054800</v>
      </c>
      <c r="H49" s="88" t="s">
        <v>13</v>
      </c>
    </row>
    <row r="50" spans="1:8" ht="26.25" hidden="1" customHeight="1">
      <c r="A50" s="71" t="s">
        <v>54</v>
      </c>
      <c r="B50" s="110" t="s">
        <v>55</v>
      </c>
      <c r="C50" s="110" t="s">
        <v>56</v>
      </c>
      <c r="D50" s="110"/>
      <c r="E50" s="88"/>
      <c r="F50" s="88"/>
      <c r="G50" s="88"/>
      <c r="H50" s="88" t="s">
        <v>13</v>
      </c>
    </row>
    <row r="51" spans="1:8" ht="34.5" hidden="1" customHeight="1">
      <c r="A51" s="71" t="s">
        <v>57</v>
      </c>
      <c r="B51" s="110" t="s">
        <v>58</v>
      </c>
      <c r="C51" s="110" t="s">
        <v>59</v>
      </c>
      <c r="D51" s="110"/>
      <c r="E51" s="88"/>
      <c r="F51" s="88"/>
      <c r="G51" s="88"/>
      <c r="H51" s="88" t="s">
        <v>13</v>
      </c>
    </row>
    <row r="52" spans="1:8" ht="62.25" customHeight="1">
      <c r="A52" s="71" t="s">
        <v>60</v>
      </c>
      <c r="B52" s="110" t="s">
        <v>61</v>
      </c>
      <c r="C52" s="110" t="s">
        <v>62</v>
      </c>
      <c r="D52" s="110" t="s">
        <v>200</v>
      </c>
      <c r="E52" s="88">
        <f>'Расшифровка раздела 1(2024год)'!E36</f>
        <v>2380500</v>
      </c>
      <c r="F52" s="88">
        <f>'Расшифровка раздела 1(2025'!E36</f>
        <v>2645300</v>
      </c>
      <c r="G52" s="88">
        <f>'Расшифровка раздела 1(2026)'!E36</f>
        <v>2736000</v>
      </c>
      <c r="H52" s="88" t="s">
        <v>13</v>
      </c>
    </row>
    <row r="53" spans="1:8" ht="0.75" customHeight="1">
      <c r="A53" s="99" t="s">
        <v>63</v>
      </c>
      <c r="B53" s="110" t="s">
        <v>64</v>
      </c>
      <c r="C53" s="110" t="s">
        <v>62</v>
      </c>
      <c r="D53" s="110"/>
      <c r="E53" s="88"/>
      <c r="F53" s="88"/>
      <c r="G53" s="88"/>
      <c r="H53" s="88" t="s">
        <v>13</v>
      </c>
    </row>
    <row r="54" spans="1:8" ht="15.75" hidden="1" customHeight="1">
      <c r="A54" s="99" t="s">
        <v>65</v>
      </c>
      <c r="B54" s="110" t="s">
        <v>66</v>
      </c>
      <c r="C54" s="110" t="s">
        <v>62</v>
      </c>
      <c r="D54" s="110"/>
      <c r="E54" s="88"/>
      <c r="F54" s="88"/>
      <c r="G54" s="88"/>
      <c r="H54" s="88" t="s">
        <v>13</v>
      </c>
    </row>
    <row r="55" spans="1:8" ht="37.5" hidden="1" customHeight="1">
      <c r="A55" s="71" t="s">
        <v>67</v>
      </c>
      <c r="B55" s="110" t="s">
        <v>68</v>
      </c>
      <c r="C55" s="110" t="s">
        <v>69</v>
      </c>
      <c r="D55" s="110"/>
      <c r="E55" s="88"/>
      <c r="F55" s="88"/>
      <c r="G55" s="88"/>
      <c r="H55" s="88" t="s">
        <v>13</v>
      </c>
    </row>
    <row r="56" spans="1:8" ht="36" hidden="1" customHeight="1">
      <c r="A56" s="71" t="s">
        <v>70</v>
      </c>
      <c r="B56" s="110" t="s">
        <v>71</v>
      </c>
      <c r="C56" s="110" t="s">
        <v>72</v>
      </c>
      <c r="D56" s="110"/>
      <c r="E56" s="88"/>
      <c r="F56" s="88"/>
      <c r="G56" s="88"/>
      <c r="H56" s="88" t="s">
        <v>13</v>
      </c>
    </row>
    <row r="57" spans="1:8" ht="51" hidden="1" customHeight="1">
      <c r="A57" s="71" t="s">
        <v>73</v>
      </c>
      <c r="B57" s="110" t="s">
        <v>74</v>
      </c>
      <c r="C57" s="110" t="s">
        <v>75</v>
      </c>
      <c r="D57" s="110"/>
      <c r="E57" s="88"/>
      <c r="F57" s="88"/>
      <c r="G57" s="88"/>
      <c r="H57" s="88" t="s">
        <v>13</v>
      </c>
    </row>
    <row r="58" spans="1:8" ht="15" hidden="1" customHeight="1">
      <c r="A58" s="99" t="s">
        <v>76</v>
      </c>
      <c r="B58" s="110" t="s">
        <v>77</v>
      </c>
      <c r="C58" s="110" t="s">
        <v>75</v>
      </c>
      <c r="D58" s="110"/>
      <c r="E58" s="88"/>
      <c r="F58" s="88"/>
      <c r="G58" s="88"/>
      <c r="H58" s="88" t="s">
        <v>13</v>
      </c>
    </row>
    <row r="59" spans="1:8" ht="28.5" hidden="1" customHeight="1">
      <c r="A59" s="99" t="s">
        <v>78</v>
      </c>
      <c r="B59" s="110" t="s">
        <v>79</v>
      </c>
      <c r="C59" s="110" t="s">
        <v>75</v>
      </c>
      <c r="D59" s="110"/>
      <c r="E59" s="88"/>
      <c r="F59" s="88"/>
      <c r="G59" s="88"/>
      <c r="H59" s="88" t="s">
        <v>13</v>
      </c>
    </row>
    <row r="60" spans="1:8" ht="31.5" customHeight="1">
      <c r="A60" s="97" t="s">
        <v>80</v>
      </c>
      <c r="B60" s="110" t="s">
        <v>81</v>
      </c>
      <c r="C60" s="110" t="s">
        <v>82</v>
      </c>
      <c r="D60" s="110"/>
      <c r="E60" s="88">
        <f>'Расшифровка раздела 1(2024год)'!E44</f>
        <v>33502</v>
      </c>
      <c r="F60" s="88">
        <f>'Расшифровка раздела 1(2025'!E47</f>
        <v>1800</v>
      </c>
      <c r="G60" s="88"/>
      <c r="H60" s="88" t="s">
        <v>13</v>
      </c>
    </row>
    <row r="61" spans="1:8" ht="56.25" hidden="1" customHeight="1">
      <c r="A61" s="71" t="s">
        <v>83</v>
      </c>
      <c r="B61" s="110" t="s">
        <v>84</v>
      </c>
      <c r="C61" s="110" t="s">
        <v>85</v>
      </c>
      <c r="D61" s="110"/>
      <c r="E61" s="88">
        <f>'Расшифровка раздела 1(2024год)'!E45</f>
        <v>33502</v>
      </c>
      <c r="F61" s="88"/>
      <c r="G61" s="88"/>
      <c r="H61" s="88" t="s">
        <v>13</v>
      </c>
    </row>
    <row r="62" spans="1:8" ht="37.5" hidden="1" customHeight="1">
      <c r="A62" s="99" t="s">
        <v>86</v>
      </c>
      <c r="B62" s="110" t="s">
        <v>87</v>
      </c>
      <c r="C62" s="110" t="s">
        <v>88</v>
      </c>
      <c r="D62" s="110" t="s">
        <v>356</v>
      </c>
      <c r="E62" s="88">
        <f>'Расшифровка раздела 1(2024год)'!E46</f>
        <v>33502</v>
      </c>
      <c r="F62" s="88"/>
      <c r="G62" s="88"/>
      <c r="H62" s="88" t="s">
        <v>13</v>
      </c>
    </row>
    <row r="63" spans="1:8" ht="24.75" hidden="1" customHeight="1">
      <c r="A63" s="99" t="s">
        <v>344</v>
      </c>
      <c r="B63" s="110"/>
      <c r="C63" s="110"/>
      <c r="D63" s="110" t="s">
        <v>337</v>
      </c>
      <c r="E63" s="88"/>
      <c r="F63" s="88"/>
      <c r="G63" s="88"/>
      <c r="H63" s="88"/>
    </row>
    <row r="64" spans="1:8" ht="48" hidden="1" customHeight="1">
      <c r="A64" s="71" t="s">
        <v>89</v>
      </c>
      <c r="B64" s="110" t="s">
        <v>90</v>
      </c>
      <c r="C64" s="110" t="s">
        <v>91</v>
      </c>
      <c r="D64" s="110"/>
      <c r="E64" s="88"/>
      <c r="F64" s="88"/>
      <c r="G64" s="88"/>
      <c r="H64" s="88" t="s">
        <v>13</v>
      </c>
    </row>
    <row r="65" spans="1:8" ht="74.25" hidden="1" customHeight="1">
      <c r="A65" s="71" t="s">
        <v>92</v>
      </c>
      <c r="B65" s="110" t="s">
        <v>93</v>
      </c>
      <c r="C65" s="110" t="s">
        <v>94</v>
      </c>
      <c r="D65" s="110"/>
      <c r="E65" s="88"/>
      <c r="F65" s="88"/>
      <c r="G65" s="88"/>
      <c r="H65" s="88" t="s">
        <v>13</v>
      </c>
    </row>
    <row r="66" spans="1:8" ht="36" hidden="1" customHeight="1">
      <c r="A66" s="71" t="s">
        <v>95</v>
      </c>
      <c r="B66" s="110" t="s">
        <v>96</v>
      </c>
      <c r="C66" s="110" t="s">
        <v>97</v>
      </c>
      <c r="D66" s="110"/>
      <c r="E66" s="88"/>
      <c r="F66" s="88"/>
      <c r="G66" s="88"/>
      <c r="H66" s="88" t="s">
        <v>13</v>
      </c>
    </row>
    <row r="67" spans="1:8" ht="37.5" customHeight="1">
      <c r="A67" s="97" t="s">
        <v>98</v>
      </c>
      <c r="B67" s="110" t="s">
        <v>99</v>
      </c>
      <c r="C67" s="110" t="s">
        <v>100</v>
      </c>
      <c r="D67" s="110"/>
      <c r="E67" s="88">
        <f>'Расшифровка раздела 1(2024год)'!E52</f>
        <v>386181</v>
      </c>
      <c r="F67" s="88">
        <f>'Расшифровка раздела 1(2025'!E51</f>
        <v>384081</v>
      </c>
      <c r="G67" s="88">
        <f>'Расшифровка раздела 1(2026)'!E51</f>
        <v>383981</v>
      </c>
      <c r="H67" s="88" t="s">
        <v>13</v>
      </c>
    </row>
    <row r="68" spans="1:8" ht="43.5" hidden="1" customHeight="1">
      <c r="A68" s="71" t="s">
        <v>101</v>
      </c>
      <c r="B68" s="110" t="s">
        <v>102</v>
      </c>
      <c r="C68" s="110" t="s">
        <v>103</v>
      </c>
      <c r="D68" s="110" t="s">
        <v>206</v>
      </c>
      <c r="E68" s="88">
        <f>'Расшифровка раздела 1(2024год)'!E53</f>
        <v>382181</v>
      </c>
      <c r="F68" s="88">
        <f>'Расшифровка раздела 1(2025'!E52</f>
        <v>382081</v>
      </c>
      <c r="G68" s="88">
        <f>'Расшифровка раздела 1(2026)'!E52</f>
        <v>381981</v>
      </c>
      <c r="H68" s="88" t="s">
        <v>13</v>
      </c>
    </row>
    <row r="69" spans="1:8" ht="53.25" hidden="1" customHeight="1">
      <c r="A69" s="71" t="s">
        <v>104</v>
      </c>
      <c r="B69" s="110" t="s">
        <v>105</v>
      </c>
      <c r="C69" s="110" t="s">
        <v>106</v>
      </c>
      <c r="D69" s="110" t="s">
        <v>206</v>
      </c>
      <c r="E69" s="88"/>
      <c r="F69" s="88"/>
      <c r="G69" s="88"/>
      <c r="H69" s="88" t="s">
        <v>13</v>
      </c>
    </row>
    <row r="70" spans="1:8" ht="36" hidden="1" customHeight="1">
      <c r="A70" s="71" t="s">
        <v>107</v>
      </c>
      <c r="B70" s="110" t="s">
        <v>108</v>
      </c>
      <c r="C70" s="110" t="s">
        <v>109</v>
      </c>
      <c r="D70" s="110"/>
      <c r="E70" s="88">
        <f>'Расшифровка раздела 1(2024год)'!E55</f>
        <v>2000</v>
      </c>
      <c r="F70" s="88">
        <f>'Расшифровка раздела 1(2025'!E54</f>
        <v>2000</v>
      </c>
      <c r="G70" s="88">
        <f>'Расшифровка раздела 1(2026)'!E54</f>
        <v>2000</v>
      </c>
      <c r="H70" s="88" t="s">
        <v>13</v>
      </c>
    </row>
    <row r="71" spans="1:8" ht="36" hidden="1" customHeight="1">
      <c r="A71" s="71" t="s">
        <v>391</v>
      </c>
      <c r="B71" s="110" t="s">
        <v>390</v>
      </c>
      <c r="C71" s="110" t="s">
        <v>109</v>
      </c>
      <c r="D71" s="110"/>
      <c r="E71" s="88">
        <f>'Расшифровка раздела 1(2024год)'!E56</f>
        <v>2000</v>
      </c>
      <c r="F71" s="88"/>
      <c r="G71" s="88"/>
      <c r="H71" s="88"/>
    </row>
    <row r="72" spans="1:8" ht="35.25" hidden="1" customHeight="1">
      <c r="A72" s="97" t="s">
        <v>110</v>
      </c>
      <c r="B72" s="110" t="s">
        <v>111</v>
      </c>
      <c r="C72" s="110" t="s">
        <v>13</v>
      </c>
      <c r="D72" s="110"/>
      <c r="E72" s="88"/>
      <c r="F72" s="88"/>
      <c r="G72" s="88"/>
      <c r="H72" s="88" t="s">
        <v>13</v>
      </c>
    </row>
    <row r="73" spans="1:8" ht="42.75" hidden="1" customHeight="1">
      <c r="A73" s="71" t="s">
        <v>112</v>
      </c>
      <c r="B73" s="110" t="s">
        <v>113</v>
      </c>
      <c r="C73" s="110" t="s">
        <v>114</v>
      </c>
      <c r="D73" s="110"/>
      <c r="E73" s="88"/>
      <c r="F73" s="88"/>
      <c r="G73" s="88"/>
      <c r="H73" s="88" t="s">
        <v>13</v>
      </c>
    </row>
    <row r="74" spans="1:8" ht="14.25" hidden="1" customHeight="1">
      <c r="A74" s="71" t="s">
        <v>115</v>
      </c>
      <c r="B74" s="110" t="s">
        <v>116</v>
      </c>
      <c r="C74" s="110" t="s">
        <v>117</v>
      </c>
      <c r="D74" s="110"/>
      <c r="E74" s="88"/>
      <c r="F74" s="88"/>
      <c r="G74" s="88"/>
      <c r="H74" s="88" t="s">
        <v>13</v>
      </c>
    </row>
    <row r="75" spans="1:8" ht="57.75" hidden="1" customHeight="1">
      <c r="A75" s="71" t="s">
        <v>118</v>
      </c>
      <c r="B75" s="110" t="s">
        <v>119</v>
      </c>
      <c r="C75" s="110" t="s">
        <v>120</v>
      </c>
      <c r="D75" s="110"/>
      <c r="E75" s="88"/>
      <c r="F75" s="88"/>
      <c r="G75" s="88"/>
      <c r="H75" s="88" t="s">
        <v>13</v>
      </c>
    </row>
    <row r="76" spans="1:8" ht="32.25" hidden="1" customHeight="1">
      <c r="A76" s="97" t="s">
        <v>121</v>
      </c>
      <c r="B76" s="110" t="s">
        <v>122</v>
      </c>
      <c r="C76" s="110" t="s">
        <v>13</v>
      </c>
      <c r="D76" s="110"/>
      <c r="E76" s="88"/>
      <c r="F76" s="88"/>
      <c r="G76" s="88"/>
      <c r="H76" s="88" t="s">
        <v>13</v>
      </c>
    </row>
    <row r="77" spans="1:8" ht="49.5" hidden="1" customHeight="1">
      <c r="A77" s="71" t="s">
        <v>123</v>
      </c>
      <c r="B77" s="110" t="s">
        <v>124</v>
      </c>
      <c r="C77" s="110" t="s">
        <v>125</v>
      </c>
      <c r="D77" s="110"/>
      <c r="E77" s="88"/>
      <c r="F77" s="88"/>
      <c r="G77" s="88"/>
      <c r="H77" s="88" t="s">
        <v>13</v>
      </c>
    </row>
    <row r="78" spans="1:8" ht="31.5" customHeight="1">
      <c r="A78" s="100" t="s">
        <v>374</v>
      </c>
      <c r="B78" s="108" t="s">
        <v>126</v>
      </c>
      <c r="C78" s="108" t="s">
        <v>13</v>
      </c>
      <c r="D78" s="108"/>
      <c r="E78" s="87">
        <f>E81+E82+E92</f>
        <v>6573330.75</v>
      </c>
      <c r="F78" s="87">
        <f>F81+F82+F92</f>
        <v>4064900</v>
      </c>
      <c r="G78" s="87">
        <f>G81+G82+G92</f>
        <v>4015200</v>
      </c>
      <c r="H78" s="87"/>
    </row>
    <row r="79" spans="1:8" ht="34.5" hidden="1" customHeight="1">
      <c r="A79" s="71" t="s">
        <v>127</v>
      </c>
      <c r="B79" s="110" t="s">
        <v>128</v>
      </c>
      <c r="C79" s="110" t="s">
        <v>129</v>
      </c>
      <c r="D79" s="110"/>
      <c r="E79" s="88"/>
      <c r="F79" s="88"/>
      <c r="G79" s="88"/>
      <c r="H79" s="88"/>
    </row>
    <row r="80" spans="1:8" ht="41.25" hidden="1" customHeight="1" thickBot="1">
      <c r="A80" s="71" t="s">
        <v>130</v>
      </c>
      <c r="B80" s="110" t="s">
        <v>131</v>
      </c>
      <c r="C80" s="110" t="s">
        <v>132</v>
      </c>
      <c r="D80" s="110"/>
      <c r="E80" s="88"/>
      <c r="F80" s="88"/>
      <c r="G80" s="88"/>
      <c r="H80" s="88"/>
    </row>
    <row r="81" spans="1:8" ht="48.75" hidden="1" customHeight="1">
      <c r="A81" s="71" t="s">
        <v>133</v>
      </c>
      <c r="B81" s="110" t="s">
        <v>134</v>
      </c>
      <c r="C81" s="110" t="s">
        <v>135</v>
      </c>
      <c r="D81" s="110"/>
      <c r="E81" s="88"/>
      <c r="F81" s="88"/>
      <c r="G81" s="88"/>
      <c r="H81" s="88"/>
    </row>
    <row r="82" spans="1:8" ht="30.75" customHeight="1">
      <c r="A82" s="71" t="s">
        <v>136</v>
      </c>
      <c r="B82" s="110" t="s">
        <v>137</v>
      </c>
      <c r="C82" s="110" t="s">
        <v>138</v>
      </c>
      <c r="D82" s="110"/>
      <c r="E82" s="88">
        <f>SUM(E84:E91)</f>
        <v>5530530.75</v>
      </c>
      <c r="F82" s="88">
        <f>SUM(F84:F91)</f>
        <v>3059100</v>
      </c>
      <c r="G82" s="88">
        <f>SUM(G84:G91)</f>
        <v>3009400</v>
      </c>
      <c r="H82" s="88"/>
    </row>
    <row r="83" spans="1:8" ht="6.75" hidden="1" customHeight="1">
      <c r="A83" s="99" t="s">
        <v>139</v>
      </c>
      <c r="B83" s="111"/>
      <c r="C83" s="111"/>
      <c r="D83" s="111"/>
      <c r="E83" s="90"/>
      <c r="F83" s="90"/>
      <c r="G83" s="90"/>
      <c r="H83" s="90"/>
    </row>
    <row r="84" spans="1:8" ht="19.5" customHeight="1">
      <c r="A84" s="102" t="s">
        <v>171</v>
      </c>
      <c r="B84" s="111"/>
      <c r="C84" s="111"/>
      <c r="D84" s="110" t="s">
        <v>201</v>
      </c>
      <c r="E84" s="88">
        <f>'Расшифровка раздела 1(2024год)'!E69</f>
        <v>6300</v>
      </c>
      <c r="F84" s="88">
        <f>'Расшифровка раздела 1(2025'!E67</f>
        <v>6300</v>
      </c>
      <c r="G84" s="88">
        <f>'Расшифровка раздела 1(2026)'!E67</f>
        <v>6300</v>
      </c>
      <c r="H84" s="92"/>
    </row>
    <row r="85" spans="1:8" ht="20.25" customHeight="1">
      <c r="A85" s="102" t="s">
        <v>174</v>
      </c>
      <c r="B85" s="111"/>
      <c r="C85" s="111"/>
      <c r="D85" s="110" t="s">
        <v>202</v>
      </c>
      <c r="E85" s="88">
        <f>'Расшифровка раздела 1(2024год)'!E72</f>
        <v>109200</v>
      </c>
      <c r="F85" s="88">
        <f>'Расшифровка раздела 1(2025'!E70</f>
        <v>122500</v>
      </c>
      <c r="G85" s="88">
        <f>'Расшифровка раздела 1(2026)'!E70</f>
        <v>122500</v>
      </c>
      <c r="H85" s="90"/>
    </row>
    <row r="86" spans="1:8" ht="22.5" customHeight="1">
      <c r="A86" s="102" t="s">
        <v>180</v>
      </c>
      <c r="B86" s="111"/>
      <c r="C86" s="111"/>
      <c r="D86" s="110" t="s">
        <v>203</v>
      </c>
      <c r="E86" s="88">
        <f>'Расшифровка раздела 1(2024год)'!E79</f>
        <v>152053.72</v>
      </c>
      <c r="F86" s="88">
        <f>'Расшифровка раздела 1(2025'!E77</f>
        <v>103300</v>
      </c>
      <c r="G86" s="88">
        <f>'Расшифровка раздела 1(2026)'!E77</f>
        <v>116200</v>
      </c>
      <c r="H86" s="90"/>
    </row>
    <row r="87" spans="1:8" ht="24.75" customHeight="1">
      <c r="A87" s="102" t="s">
        <v>188</v>
      </c>
      <c r="B87" s="111"/>
      <c r="C87" s="111"/>
      <c r="D87" s="110" t="s">
        <v>199</v>
      </c>
      <c r="E87" s="88">
        <f>'Расшифровка раздела 1(2024год)'!E91</f>
        <v>3211577.03</v>
      </c>
      <c r="F87" s="88">
        <f>'Расшифровка раздела 1(2025'!E89</f>
        <v>1801800</v>
      </c>
      <c r="G87" s="88">
        <f>'Расшифровка раздела 1(2026)'!E89</f>
        <v>1801500</v>
      </c>
      <c r="H87" s="90"/>
    </row>
    <row r="88" spans="1:8" ht="28.5" hidden="1" customHeight="1">
      <c r="A88" s="102" t="s">
        <v>325</v>
      </c>
      <c r="B88" s="111"/>
      <c r="C88" s="111"/>
      <c r="D88" s="110" t="s">
        <v>326</v>
      </c>
      <c r="E88" s="88"/>
      <c r="F88" s="88"/>
      <c r="G88" s="88"/>
      <c r="H88" s="90"/>
    </row>
    <row r="89" spans="1:8" ht="24" customHeight="1">
      <c r="A89" s="102" t="s">
        <v>192</v>
      </c>
      <c r="B89" s="111"/>
      <c r="C89" s="111"/>
      <c r="D89" s="110" t="s">
        <v>204</v>
      </c>
      <c r="E89" s="88">
        <f>'Расшифровка раздела 1(2024год)'!E110</f>
        <v>1908300</v>
      </c>
      <c r="F89" s="88">
        <f>'Расшифровка раздела 1(2025'!E106</f>
        <v>874100</v>
      </c>
      <c r="G89" s="88">
        <f>'Расшифровка раздела 1(2026)'!E107</f>
        <v>790300</v>
      </c>
      <c r="H89" s="88"/>
    </row>
    <row r="90" spans="1:8" ht="31.5">
      <c r="A90" s="102" t="s">
        <v>194</v>
      </c>
      <c r="B90" s="111"/>
      <c r="C90" s="111"/>
      <c r="D90" s="110" t="s">
        <v>205</v>
      </c>
      <c r="E90" s="88">
        <f>'Расшифровка раздела 1(2024год)'!E115</f>
        <v>127100</v>
      </c>
      <c r="F90" s="88">
        <f>'Расшифровка раздела 1(2025'!E110</f>
        <v>137600</v>
      </c>
      <c r="G90" s="88">
        <f>'Расшифровка раздела 1(2026)'!E111</f>
        <v>156700</v>
      </c>
      <c r="H90" s="88"/>
    </row>
    <row r="91" spans="1:8" ht="35.25" customHeight="1">
      <c r="A91" s="102" t="s">
        <v>297</v>
      </c>
      <c r="B91" s="111"/>
      <c r="C91" s="111"/>
      <c r="D91" s="110" t="s">
        <v>296</v>
      </c>
      <c r="E91" s="88">
        <f>'Расшифровка раздела 1(2024год)'!E122</f>
        <v>16000</v>
      </c>
      <c r="F91" s="90">
        <f>'Расшифровка раздела 1(2025'!E115</f>
        <v>13500</v>
      </c>
      <c r="G91" s="90">
        <f>'Расшифровка раздела 1(2026)'!E116</f>
        <v>15900</v>
      </c>
      <c r="H91" s="90"/>
    </row>
    <row r="92" spans="1:8" ht="24" customHeight="1">
      <c r="A92" s="107" t="s">
        <v>291</v>
      </c>
      <c r="B92" s="108" t="s">
        <v>141</v>
      </c>
      <c r="C92" s="108">
        <v>247</v>
      </c>
      <c r="D92" s="108"/>
      <c r="E92" s="87">
        <f>E93</f>
        <v>1042800</v>
      </c>
      <c r="F92" s="87">
        <f>F93</f>
        <v>1005800</v>
      </c>
      <c r="G92" s="87">
        <f>G93</f>
        <v>1005800</v>
      </c>
      <c r="H92" s="87"/>
    </row>
    <row r="93" spans="1:8" ht="22.5" customHeight="1">
      <c r="A93" s="102" t="s">
        <v>174</v>
      </c>
      <c r="B93" s="111"/>
      <c r="C93" s="111"/>
      <c r="D93" s="110" t="s">
        <v>202</v>
      </c>
      <c r="E93" s="90">
        <f>'Расшифровка раздела 1(2024год)'!E124</f>
        <v>1042800</v>
      </c>
      <c r="F93" s="90">
        <f>'Расшифровка раздела 1(2025'!E117</f>
        <v>1005800</v>
      </c>
      <c r="G93" s="90">
        <f>'Расшифровка раздела 1(2026)'!E118</f>
        <v>1005800</v>
      </c>
      <c r="H93" s="90"/>
    </row>
    <row r="94" spans="1:8" ht="49.5" customHeight="1">
      <c r="A94" s="71" t="s">
        <v>140</v>
      </c>
      <c r="B94" s="110" t="s">
        <v>292</v>
      </c>
      <c r="C94" s="110" t="s">
        <v>142</v>
      </c>
      <c r="D94" s="110"/>
      <c r="E94" s="88">
        <f>E95+E96</f>
        <v>0</v>
      </c>
      <c r="F94" s="88">
        <f>F95+F96</f>
        <v>0</v>
      </c>
      <c r="G94" s="88">
        <f>G95+G96</f>
        <v>0</v>
      </c>
      <c r="H94" s="88"/>
    </row>
    <row r="95" spans="1:8" ht="77.25" customHeight="1">
      <c r="A95" s="99" t="s">
        <v>143</v>
      </c>
      <c r="B95" s="110" t="s">
        <v>293</v>
      </c>
      <c r="C95" s="110" t="s">
        <v>144</v>
      </c>
      <c r="D95" s="110"/>
      <c r="E95" s="88"/>
      <c r="F95" s="88"/>
      <c r="G95" s="88"/>
      <c r="H95" s="88"/>
    </row>
    <row r="96" spans="1:8" ht="73.5" customHeight="1">
      <c r="A96" s="99" t="s">
        <v>145</v>
      </c>
      <c r="B96" s="110" t="s">
        <v>294</v>
      </c>
      <c r="C96" s="110" t="s">
        <v>146</v>
      </c>
      <c r="D96" s="110"/>
      <c r="E96" s="88"/>
      <c r="F96" s="88"/>
      <c r="G96" s="88"/>
      <c r="H96" s="88"/>
    </row>
    <row r="97" spans="1:8" ht="15.75">
      <c r="A97" s="96" t="s">
        <v>380</v>
      </c>
      <c r="B97" s="108" t="s">
        <v>147</v>
      </c>
      <c r="C97" s="108" t="s">
        <v>148</v>
      </c>
      <c r="D97" s="110"/>
      <c r="E97" s="87">
        <f>E98+E99+E100</f>
        <v>0</v>
      </c>
      <c r="F97" s="87">
        <f>F98+F99+F100</f>
        <v>0</v>
      </c>
      <c r="G97" s="87">
        <f>G98+G99+G100</f>
        <v>0</v>
      </c>
      <c r="H97" s="88" t="s">
        <v>13</v>
      </c>
    </row>
    <row r="98" spans="1:8" ht="33" customHeight="1">
      <c r="A98" s="98" t="s">
        <v>379</v>
      </c>
      <c r="B98" s="110" t="s">
        <v>149</v>
      </c>
      <c r="C98" s="110"/>
      <c r="D98" s="110"/>
      <c r="E98" s="88"/>
      <c r="F98" s="88"/>
      <c r="G98" s="88"/>
      <c r="H98" s="88" t="s">
        <v>13</v>
      </c>
    </row>
    <row r="99" spans="1:8" ht="23.25" customHeight="1">
      <c r="A99" s="98" t="s">
        <v>378</v>
      </c>
      <c r="B99" s="110" t="s">
        <v>150</v>
      </c>
      <c r="C99" s="110"/>
      <c r="D99" s="110"/>
      <c r="E99" s="88"/>
      <c r="F99" s="88"/>
      <c r="G99" s="88"/>
      <c r="H99" s="88" t="s">
        <v>13</v>
      </c>
    </row>
    <row r="100" spans="1:8" ht="25.5" customHeight="1">
      <c r="A100" s="98" t="s">
        <v>377</v>
      </c>
      <c r="B100" s="110" t="s">
        <v>151</v>
      </c>
      <c r="C100" s="110"/>
      <c r="D100" s="110"/>
      <c r="E100" s="88"/>
      <c r="F100" s="88"/>
      <c r="G100" s="88"/>
      <c r="H100" s="88" t="s">
        <v>13</v>
      </c>
    </row>
    <row r="101" spans="1:8" ht="18" customHeight="1">
      <c r="A101" s="96" t="s">
        <v>376</v>
      </c>
      <c r="B101" s="108" t="s">
        <v>152</v>
      </c>
      <c r="C101" s="108" t="s">
        <v>13</v>
      </c>
      <c r="D101" s="110"/>
      <c r="E101" s="87">
        <f>E102</f>
        <v>0</v>
      </c>
      <c r="F101" s="87">
        <f>F102</f>
        <v>0</v>
      </c>
      <c r="G101" s="87">
        <f>G102</f>
        <v>0</v>
      </c>
      <c r="H101" s="88" t="s">
        <v>13</v>
      </c>
    </row>
    <row r="102" spans="1:8" ht="36.75" customHeight="1">
      <c r="A102" s="98" t="s">
        <v>153</v>
      </c>
      <c r="B102" s="110" t="s">
        <v>154</v>
      </c>
      <c r="C102" s="110" t="s">
        <v>155</v>
      </c>
      <c r="D102" s="110"/>
      <c r="E102" s="88"/>
      <c r="F102" s="88"/>
      <c r="G102" s="88"/>
      <c r="H102" s="88" t="s">
        <v>13</v>
      </c>
    </row>
    <row r="103" spans="1:8">
      <c r="A103" s="25"/>
      <c r="B103" s="40"/>
      <c r="C103" s="40"/>
      <c r="D103" s="40"/>
      <c r="E103" s="39"/>
      <c r="F103" s="39"/>
      <c r="G103" s="39"/>
      <c r="H103" s="39"/>
    </row>
    <row r="105" spans="1:8" ht="22.5" customHeight="1">
      <c r="A105" s="23"/>
    </row>
    <row r="106" spans="1:8" ht="22.5" customHeight="1">
      <c r="A106" s="23"/>
    </row>
  </sheetData>
  <mergeCells count="24">
    <mergeCell ref="H37:H38"/>
    <mergeCell ref="B37:B38"/>
    <mergeCell ref="C37:C38"/>
    <mergeCell ref="D37:D38"/>
    <mergeCell ref="E37:E38"/>
    <mergeCell ref="F37:F38"/>
    <mergeCell ref="G37:G38"/>
    <mergeCell ref="F1:H1"/>
    <mergeCell ref="B13:E13"/>
    <mergeCell ref="E4:F4"/>
    <mergeCell ref="G5:H5"/>
    <mergeCell ref="A7:F7"/>
    <mergeCell ref="A8:F8"/>
    <mergeCell ref="B9:E9"/>
    <mergeCell ref="A16:H16"/>
    <mergeCell ref="E18:E19"/>
    <mergeCell ref="H18:H19"/>
    <mergeCell ref="E17:H17"/>
    <mergeCell ref="A17:A19"/>
    <mergeCell ref="B17:B19"/>
    <mergeCell ref="C17:C19"/>
    <mergeCell ref="D17:D19"/>
    <mergeCell ref="F18:F19"/>
    <mergeCell ref="G18:G19"/>
  </mergeCells>
  <pageMargins left="0.19685039370078741" right="0.19685039370078741" top="0.31496062992125984" bottom="0.31496062992125984" header="0.31496062992125984" footer="0.31496062992125984"/>
  <pageSetup paperSize="9" scale="72" fitToHeight="2" orientation="portrait" r:id="rId1"/>
  <rowBreaks count="1" manualBreakCount="1">
    <brk id="7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view="pageBreakPreview" topLeftCell="A7" zoomScale="80" zoomScaleSheetLayoutView="80" workbookViewId="0">
      <selection activeCell="F19" sqref="F19"/>
    </sheetView>
  </sheetViews>
  <sheetFormatPr defaultRowHeight="15"/>
  <cols>
    <col min="1" max="1" width="6.28515625" customWidth="1"/>
    <col min="2" max="2" width="62.42578125" customWidth="1"/>
    <col min="3" max="3" width="9.28515625" customWidth="1"/>
    <col min="4" max="4" width="7.28515625" customWidth="1"/>
    <col min="5" max="5" width="13.85546875" customWidth="1"/>
    <col min="6" max="6" width="17.7109375" customWidth="1"/>
    <col min="7" max="7" width="17.5703125" customWidth="1"/>
    <col min="8" max="8" width="17.42578125" customWidth="1"/>
    <col min="9" max="9" width="12" customWidth="1"/>
    <col min="10" max="10" width="18.42578125" customWidth="1"/>
    <col min="11" max="11" width="14.28515625" bestFit="1" customWidth="1"/>
  </cols>
  <sheetData>
    <row r="1" spans="1:10">
      <c r="A1" s="133" t="s">
        <v>207</v>
      </c>
      <c r="B1" s="133"/>
      <c r="C1" s="133"/>
      <c r="D1" s="133"/>
      <c r="E1" s="133"/>
      <c r="F1" s="133"/>
      <c r="G1" s="133"/>
      <c r="H1" s="133"/>
      <c r="I1" s="133"/>
    </row>
    <row r="2" spans="1:10">
      <c r="A2" s="4"/>
      <c r="B2" s="4"/>
      <c r="C2" s="4"/>
      <c r="D2" s="29"/>
      <c r="E2" s="4"/>
      <c r="F2" s="3"/>
      <c r="G2" s="3"/>
      <c r="H2" s="3"/>
      <c r="I2" s="3"/>
    </row>
    <row r="3" spans="1:10" ht="15" customHeight="1">
      <c r="A3" s="134" t="s">
        <v>270</v>
      </c>
      <c r="B3" s="135" t="s">
        <v>0</v>
      </c>
      <c r="C3" s="134" t="s">
        <v>208</v>
      </c>
      <c r="D3" s="134" t="s">
        <v>209</v>
      </c>
      <c r="E3" s="134" t="s">
        <v>322</v>
      </c>
      <c r="F3" s="135" t="s">
        <v>2</v>
      </c>
      <c r="G3" s="135"/>
      <c r="H3" s="135"/>
      <c r="I3" s="135"/>
    </row>
    <row r="4" spans="1:10">
      <c r="A4" s="134"/>
      <c r="B4" s="135"/>
      <c r="C4" s="134"/>
      <c r="D4" s="134"/>
      <c r="E4" s="134"/>
      <c r="F4" s="136" t="s">
        <v>336</v>
      </c>
      <c r="G4" s="135" t="s">
        <v>343</v>
      </c>
      <c r="H4" s="135" t="s">
        <v>361</v>
      </c>
      <c r="I4" s="134" t="s">
        <v>3</v>
      </c>
    </row>
    <row r="5" spans="1:10" ht="31.5" customHeight="1">
      <c r="A5" s="134"/>
      <c r="B5" s="135"/>
      <c r="C5" s="134"/>
      <c r="D5" s="134"/>
      <c r="E5" s="134"/>
      <c r="F5" s="137"/>
      <c r="G5" s="135"/>
      <c r="H5" s="135"/>
      <c r="I5" s="134"/>
    </row>
    <row r="6" spans="1:10">
      <c r="A6" s="24" t="s">
        <v>4</v>
      </c>
      <c r="B6" s="24" t="s">
        <v>5</v>
      </c>
      <c r="C6" s="24" t="s">
        <v>6</v>
      </c>
      <c r="D6" s="24" t="s">
        <v>7</v>
      </c>
      <c r="E6" s="24" t="s">
        <v>306</v>
      </c>
      <c r="F6" s="24" t="s">
        <v>8</v>
      </c>
      <c r="G6" s="24" t="s">
        <v>9</v>
      </c>
      <c r="H6" s="24" t="s">
        <v>10</v>
      </c>
      <c r="I6" s="24" t="s">
        <v>11</v>
      </c>
    </row>
    <row r="7" spans="1:10" ht="16.5">
      <c r="A7" s="6">
        <v>1</v>
      </c>
      <c r="B7" s="64" t="s">
        <v>381</v>
      </c>
      <c r="C7" s="57" t="s">
        <v>210</v>
      </c>
      <c r="D7" s="58" t="s">
        <v>13</v>
      </c>
      <c r="E7" s="58"/>
      <c r="F7" s="61">
        <f>'Раздел 1'!E78</f>
        <v>6573330.75</v>
      </c>
      <c r="G7" s="61">
        <f>'Раздел 1'!F78</f>
        <v>4064900</v>
      </c>
      <c r="H7" s="61">
        <f>'Раздел 1'!G78</f>
        <v>4015200</v>
      </c>
      <c r="I7" s="30"/>
    </row>
    <row r="8" spans="1:10" ht="171.75" customHeight="1">
      <c r="A8" s="7" t="s">
        <v>211</v>
      </c>
      <c r="B8" s="65" t="s">
        <v>382</v>
      </c>
      <c r="C8" s="58" t="s">
        <v>212</v>
      </c>
      <c r="D8" s="58" t="s">
        <v>13</v>
      </c>
      <c r="E8" s="58"/>
      <c r="F8" s="62"/>
      <c r="G8" s="62"/>
      <c r="H8" s="62"/>
      <c r="I8" s="30"/>
    </row>
    <row r="9" spans="1:10" ht="63" customHeight="1">
      <c r="A9" s="7" t="s">
        <v>213</v>
      </c>
      <c r="B9" s="65" t="s">
        <v>383</v>
      </c>
      <c r="C9" s="58" t="s">
        <v>214</v>
      </c>
      <c r="D9" s="58" t="s">
        <v>13</v>
      </c>
      <c r="E9" s="58"/>
      <c r="F9" s="62"/>
      <c r="G9" s="62"/>
      <c r="H9" s="62"/>
      <c r="I9" s="30"/>
    </row>
    <row r="10" spans="1:10" ht="63" customHeight="1">
      <c r="A10" s="7" t="s">
        <v>215</v>
      </c>
      <c r="B10" s="65" t="s">
        <v>384</v>
      </c>
      <c r="C10" s="58" t="s">
        <v>216</v>
      </c>
      <c r="D10" s="58" t="s">
        <v>13</v>
      </c>
      <c r="E10" s="58"/>
      <c r="F10" s="62">
        <f>F11</f>
        <v>51966</v>
      </c>
      <c r="G10" s="62"/>
      <c r="H10" s="62"/>
      <c r="I10" s="30"/>
    </row>
    <row r="11" spans="1:10" ht="27" customHeight="1">
      <c r="A11" s="7" t="s">
        <v>309</v>
      </c>
      <c r="B11" s="65" t="s">
        <v>310</v>
      </c>
      <c r="C11" s="58" t="s">
        <v>311</v>
      </c>
      <c r="D11" s="58"/>
      <c r="E11" s="58"/>
      <c r="F11" s="62">
        <f>F12</f>
        <v>51966</v>
      </c>
      <c r="G11" s="62"/>
      <c r="H11" s="62"/>
      <c r="I11" s="30"/>
    </row>
    <row r="12" spans="1:10" ht="21" customHeight="1">
      <c r="A12" s="7"/>
      <c r="B12" s="65" t="s">
        <v>139</v>
      </c>
      <c r="C12" s="58" t="s">
        <v>312</v>
      </c>
      <c r="D12" s="58"/>
      <c r="E12" s="63" t="s">
        <v>307</v>
      </c>
      <c r="F12" s="62">
        <v>51966</v>
      </c>
      <c r="G12" s="62"/>
      <c r="H12" s="62"/>
      <c r="I12" s="30"/>
    </row>
    <row r="13" spans="1:10" ht="48" customHeight="1">
      <c r="A13" s="7" t="s">
        <v>217</v>
      </c>
      <c r="B13" s="65" t="s">
        <v>385</v>
      </c>
      <c r="C13" s="58" t="s">
        <v>218</v>
      </c>
      <c r="D13" s="58" t="s">
        <v>13</v>
      </c>
      <c r="E13" s="63"/>
      <c r="F13" s="62">
        <f>F14+F17+F30</f>
        <v>6521364.75</v>
      </c>
      <c r="G13" s="62">
        <f>G14+G17+G30</f>
        <v>4064900</v>
      </c>
      <c r="H13" s="62">
        <f>H14+H17+H30</f>
        <v>4015200</v>
      </c>
      <c r="I13" s="30"/>
      <c r="J13" s="35">
        <f>F13-F7</f>
        <v>-51966</v>
      </c>
    </row>
    <row r="14" spans="1:10" ht="44.25" customHeight="1">
      <c r="A14" s="7" t="s">
        <v>219</v>
      </c>
      <c r="B14" s="66" t="s">
        <v>220</v>
      </c>
      <c r="C14" s="58" t="s">
        <v>221</v>
      </c>
      <c r="D14" s="58" t="s">
        <v>13</v>
      </c>
      <c r="E14" s="63"/>
      <c r="F14" s="62">
        <f>F15</f>
        <v>4516330.75</v>
      </c>
      <c r="G14" s="62">
        <f>G15</f>
        <v>2346700</v>
      </c>
      <c r="H14" s="62">
        <f>H15</f>
        <v>2325000</v>
      </c>
      <c r="I14" s="30"/>
    </row>
    <row r="15" spans="1:10" ht="30" customHeight="1">
      <c r="A15" s="7" t="s">
        <v>222</v>
      </c>
      <c r="B15" s="67" t="s">
        <v>223</v>
      </c>
      <c r="C15" s="58" t="s">
        <v>224</v>
      </c>
      <c r="D15" s="58" t="s">
        <v>13</v>
      </c>
      <c r="E15" s="63"/>
      <c r="F15" s="62">
        <f>'Расшифровка раздела 1(2024год)'!F63+'Расшифровка раздела 1(2024год)'!G63</f>
        <v>4516330.75</v>
      </c>
      <c r="G15" s="62">
        <f>'Расшифровка раздела 1(2025'!F61+'Расшифровка раздела 1(2025'!G61</f>
        <v>2346700</v>
      </c>
      <c r="H15" s="62">
        <f>'Расшифровка раздела 1(2026)'!F61+'Расшифровка раздела 1(2026)'!G61</f>
        <v>2325000</v>
      </c>
      <c r="I15" s="30"/>
    </row>
    <row r="16" spans="1:10" ht="32.25" customHeight="1">
      <c r="A16" s="7" t="s">
        <v>225</v>
      </c>
      <c r="B16" s="67" t="s">
        <v>387</v>
      </c>
      <c r="C16" s="58" t="s">
        <v>226</v>
      </c>
      <c r="D16" s="58" t="s">
        <v>13</v>
      </c>
      <c r="E16" s="63"/>
      <c r="F16" s="62"/>
      <c r="G16" s="62"/>
      <c r="H16" s="62"/>
      <c r="I16" s="30"/>
    </row>
    <row r="17" spans="1:12" ht="51" customHeight="1">
      <c r="A17" s="7" t="s">
        <v>227</v>
      </c>
      <c r="B17" s="66" t="s">
        <v>228</v>
      </c>
      <c r="C17" s="58" t="s">
        <v>229</v>
      </c>
      <c r="D17" s="58" t="s">
        <v>13</v>
      </c>
      <c r="E17" s="63"/>
      <c r="F17" s="62">
        <f>F18</f>
        <v>1911034</v>
      </c>
      <c r="G17" s="62">
        <f>G18</f>
        <v>1652200</v>
      </c>
      <c r="H17" s="62">
        <f>H18</f>
        <v>1624200</v>
      </c>
      <c r="I17" s="30"/>
    </row>
    <row r="18" spans="1:12" ht="43.5" customHeight="1">
      <c r="A18" s="7" t="s">
        <v>230</v>
      </c>
      <c r="B18" s="67" t="s">
        <v>223</v>
      </c>
      <c r="C18" s="58" t="s">
        <v>231</v>
      </c>
      <c r="D18" s="58" t="s">
        <v>13</v>
      </c>
      <c r="E18" s="63"/>
      <c r="F18" s="62">
        <f>SUM(F19:F24)</f>
        <v>1911034</v>
      </c>
      <c r="G18" s="62">
        <f t="shared" ref="G18:H18" si="0">SUM(G19:G24)</f>
        <v>1652200</v>
      </c>
      <c r="H18" s="62">
        <f t="shared" si="0"/>
        <v>1624200</v>
      </c>
      <c r="I18" s="30"/>
      <c r="J18">
        <f>'Расшифровка раздела 1(2024год)'!H67</f>
        <v>1963000</v>
      </c>
      <c r="K18">
        <f>'Расшифровка раздела 1(2025'!H61</f>
        <v>1652200</v>
      </c>
      <c r="L18">
        <f>'Расшифровка раздела 1(2026)'!H61</f>
        <v>1624200</v>
      </c>
    </row>
    <row r="19" spans="1:12" ht="14.25" customHeight="1">
      <c r="A19" s="7"/>
      <c r="B19" s="67"/>
      <c r="C19" s="58" t="s">
        <v>303</v>
      </c>
      <c r="D19" s="58"/>
      <c r="E19" s="63" t="s">
        <v>307</v>
      </c>
      <c r="F19" s="62">
        <f>'Расшифровка раздела 1(2024год)'!H105+'Расшифровка раздела 1(2024год)'!H101+'Расшифровка раздела 1(2024год)'!H106-F12</f>
        <v>253032</v>
      </c>
      <c r="G19" s="62">
        <f>'Расшифровка раздела 1(2025'!H97+'Расшифровка раздела 1(2025'!H101+'Расшифровка раздела 1(2025'!H102</f>
        <v>26800</v>
      </c>
      <c r="H19" s="62">
        <f>'Расшифровка раздела 1(2026)'!H102+'Расшифровка раздела 1(2026)'!H98+'Расшифровка раздела 1(2026)'!H103</f>
        <v>0</v>
      </c>
      <c r="I19" s="30"/>
      <c r="K19" s="35">
        <f>'Расшифровка раздела 1(2024год)'!J101</f>
        <v>0</v>
      </c>
    </row>
    <row r="20" spans="1:12" ht="14.25" customHeight="1">
      <c r="A20" s="7"/>
      <c r="B20" s="67"/>
      <c r="C20" s="58" t="s">
        <v>304</v>
      </c>
      <c r="D20" s="58"/>
      <c r="E20" s="63" t="s">
        <v>345</v>
      </c>
      <c r="F20" s="62">
        <f>'Расшифровка раздела 1(2024год)'!H99</f>
        <v>1170000</v>
      </c>
      <c r="G20" s="62">
        <f>'Расшифровка раздела 1(2025'!H95</f>
        <v>1182800</v>
      </c>
      <c r="H20" s="62">
        <f>'Расшифровка раздела 1(2026)'!H96</f>
        <v>1165500</v>
      </c>
      <c r="I20" s="30"/>
      <c r="J20" s="60">
        <f>J18-F12</f>
        <v>1911034</v>
      </c>
    </row>
    <row r="21" spans="1:12" ht="14.25" customHeight="1">
      <c r="A21" s="7"/>
      <c r="B21" s="67"/>
      <c r="C21" s="58" t="s">
        <v>305</v>
      </c>
      <c r="D21" s="58"/>
      <c r="E21" s="63" t="s">
        <v>308</v>
      </c>
      <c r="F21" s="62">
        <f>'Расшифровка раздела 1(2024год)'!H96</f>
        <v>106130</v>
      </c>
      <c r="G21" s="62">
        <f>'Расшифровка раздела 1(2025'!H94</f>
        <v>110399.99999999999</v>
      </c>
      <c r="H21" s="62">
        <f>'Расшифровка раздела 1(2026)'!H94</f>
        <v>114799.99999999999</v>
      </c>
      <c r="I21" s="30"/>
    </row>
    <row r="22" spans="1:12" ht="14.25" customHeight="1">
      <c r="A22" s="7"/>
      <c r="B22" s="67"/>
      <c r="C22" s="58" t="s">
        <v>389</v>
      </c>
      <c r="D22" s="58"/>
      <c r="E22" s="63" t="s">
        <v>351</v>
      </c>
      <c r="F22" s="62">
        <f>'Расшифровка раздела 1(2024год)'!H104</f>
        <v>40660</v>
      </c>
      <c r="G22" s="62">
        <f>'Расшифровка раздела 1(2025'!H100</f>
        <v>40600</v>
      </c>
      <c r="H22" s="62">
        <f>'Расшифровка раздела 1(2026)'!H101</f>
        <v>40600</v>
      </c>
      <c r="I22" s="30"/>
    </row>
    <row r="23" spans="1:12" ht="14.25" customHeight="1">
      <c r="A23" s="7"/>
      <c r="B23" s="67"/>
      <c r="C23" s="58" t="s">
        <v>396</v>
      </c>
      <c r="D23" s="58"/>
      <c r="E23" s="63" t="s">
        <v>397</v>
      </c>
      <c r="F23" s="62">
        <f>'Расшифровка раздела 1(2024год)'!H100</f>
        <v>140212</v>
      </c>
      <c r="G23" s="62">
        <f>'Расшифровка раздела 1(2025'!H96</f>
        <v>291600</v>
      </c>
      <c r="H23" s="62">
        <f>'Расшифровка раздела 1(2026)'!H97</f>
        <v>303300</v>
      </c>
      <c r="I23" s="30"/>
    </row>
    <row r="24" spans="1:12" ht="14.25" customHeight="1">
      <c r="A24" s="7"/>
      <c r="B24" s="67"/>
      <c r="C24" s="58" t="s">
        <v>407</v>
      </c>
      <c r="D24" s="58"/>
      <c r="E24" s="63" t="s">
        <v>408</v>
      </c>
      <c r="F24" s="62">
        <f>'Расшифровка раздела 1(2024год)'!H111</f>
        <v>201000</v>
      </c>
      <c r="G24" s="62"/>
      <c r="H24" s="62"/>
      <c r="I24" s="30"/>
    </row>
    <row r="25" spans="1:12" ht="15" customHeight="1">
      <c r="A25" s="7" t="s">
        <v>232</v>
      </c>
      <c r="B25" s="67" t="s">
        <v>387</v>
      </c>
      <c r="C25" s="58" t="s">
        <v>233</v>
      </c>
      <c r="D25" s="58" t="s">
        <v>13</v>
      </c>
      <c r="E25" s="63"/>
      <c r="F25" s="62"/>
      <c r="G25" s="62"/>
      <c r="H25" s="62"/>
      <c r="I25" s="30"/>
    </row>
    <row r="26" spans="1:12" ht="29.25" customHeight="1">
      <c r="A26" s="7" t="s">
        <v>234</v>
      </c>
      <c r="B26" s="66" t="s">
        <v>388</v>
      </c>
      <c r="C26" s="58" t="s">
        <v>235</v>
      </c>
      <c r="D26" s="58" t="s">
        <v>13</v>
      </c>
      <c r="E26" s="58"/>
      <c r="F26" s="62"/>
      <c r="G26" s="62"/>
      <c r="H26" s="62"/>
      <c r="I26" s="30"/>
    </row>
    <row r="27" spans="1:12" ht="19.5" customHeight="1">
      <c r="A27" s="7" t="s">
        <v>236</v>
      </c>
      <c r="B27" s="66" t="s">
        <v>237</v>
      </c>
      <c r="C27" s="58" t="s">
        <v>238</v>
      </c>
      <c r="D27" s="58" t="s">
        <v>13</v>
      </c>
      <c r="E27" s="58"/>
      <c r="F27" s="62"/>
      <c r="G27" s="62"/>
      <c r="H27" s="62"/>
      <c r="I27" s="30"/>
      <c r="K27" s="60">
        <f>H22+H23</f>
        <v>343900</v>
      </c>
    </row>
    <row r="28" spans="1:12" ht="29.25" customHeight="1">
      <c r="A28" s="7" t="s">
        <v>239</v>
      </c>
      <c r="B28" s="67" t="s">
        <v>223</v>
      </c>
      <c r="C28" s="58" t="s">
        <v>240</v>
      </c>
      <c r="D28" s="58" t="s">
        <v>13</v>
      </c>
      <c r="E28" s="58"/>
      <c r="F28" s="62"/>
      <c r="G28" s="62"/>
      <c r="H28" s="62"/>
      <c r="I28" s="30"/>
    </row>
    <row r="29" spans="1:12" ht="22.5" customHeight="1">
      <c r="A29" s="7" t="s">
        <v>241</v>
      </c>
      <c r="B29" s="67" t="s">
        <v>387</v>
      </c>
      <c r="C29" s="58" t="s">
        <v>242</v>
      </c>
      <c r="D29" s="58" t="s">
        <v>13</v>
      </c>
      <c r="E29" s="58"/>
      <c r="F29" s="62"/>
      <c r="G29" s="62"/>
      <c r="H29" s="62"/>
      <c r="I29" s="30"/>
    </row>
    <row r="30" spans="1:12" ht="19.5" customHeight="1">
      <c r="A30" s="7" t="s">
        <v>243</v>
      </c>
      <c r="B30" s="66" t="s">
        <v>244</v>
      </c>
      <c r="C30" s="58" t="s">
        <v>245</v>
      </c>
      <c r="D30" s="58" t="s">
        <v>13</v>
      </c>
      <c r="E30" s="58"/>
      <c r="F30" s="62">
        <f>F32</f>
        <v>94000</v>
      </c>
      <c r="G30" s="62">
        <f>G32</f>
        <v>66000</v>
      </c>
      <c r="H30" s="62">
        <f>H32</f>
        <v>66000</v>
      </c>
      <c r="I30" s="30"/>
    </row>
    <row r="31" spans="1:12" ht="25.5" customHeight="1">
      <c r="A31" s="7" t="s">
        <v>246</v>
      </c>
      <c r="B31" s="67" t="s">
        <v>223</v>
      </c>
      <c r="C31" s="58" t="s">
        <v>247</v>
      </c>
      <c r="D31" s="58" t="s">
        <v>13</v>
      </c>
      <c r="E31" s="58"/>
      <c r="F31" s="62"/>
      <c r="G31" s="62"/>
      <c r="H31" s="62"/>
      <c r="I31" s="30"/>
    </row>
    <row r="32" spans="1:12" ht="18" customHeight="1">
      <c r="A32" s="7"/>
      <c r="B32" s="67" t="s">
        <v>139</v>
      </c>
      <c r="C32" s="58" t="s">
        <v>313</v>
      </c>
      <c r="D32" s="58"/>
      <c r="E32" s="58"/>
      <c r="F32" s="62">
        <f>'Расшифровка раздела 1(2024год)'!I63</f>
        <v>94000</v>
      </c>
      <c r="G32" s="62">
        <f>'Расшифровка раздела 1(2025'!I61</f>
        <v>66000</v>
      </c>
      <c r="H32" s="62">
        <f>'Расшифровка раздела 1(2026)'!I61</f>
        <v>66000</v>
      </c>
      <c r="I32" s="30"/>
    </row>
    <row r="33" spans="1:9" ht="15" customHeight="1">
      <c r="A33" s="7" t="s">
        <v>248</v>
      </c>
      <c r="B33" s="67" t="s">
        <v>249</v>
      </c>
      <c r="C33" s="58" t="s">
        <v>250</v>
      </c>
      <c r="D33" s="58" t="s">
        <v>13</v>
      </c>
      <c r="E33" s="58"/>
      <c r="F33" s="62"/>
      <c r="G33" s="62"/>
      <c r="H33" s="62"/>
      <c r="I33" s="30"/>
    </row>
    <row r="34" spans="1:9" ht="48.75" customHeight="1">
      <c r="A34" s="7" t="s">
        <v>5</v>
      </c>
      <c r="B34" s="68" t="s">
        <v>386</v>
      </c>
      <c r="C34" s="58" t="s">
        <v>251</v>
      </c>
      <c r="D34" s="58" t="s">
        <v>13</v>
      </c>
      <c r="E34" s="58"/>
      <c r="F34" s="62">
        <f>F30+F18+F15</f>
        <v>6521364.75</v>
      </c>
      <c r="G34" s="62">
        <f>G30+G18+G15</f>
        <v>4064900</v>
      </c>
      <c r="H34" s="62">
        <f>H30+H18+H15</f>
        <v>4015200</v>
      </c>
      <c r="I34" s="30"/>
    </row>
    <row r="35" spans="1:9" ht="15" customHeight="1">
      <c r="A35" s="7"/>
      <c r="B35" s="69" t="s">
        <v>252</v>
      </c>
      <c r="C35" s="58" t="s">
        <v>253</v>
      </c>
      <c r="D35" s="58"/>
      <c r="E35" s="58"/>
      <c r="F35" s="62">
        <f>F34</f>
        <v>6521364.75</v>
      </c>
      <c r="G35" s="62">
        <f>G34</f>
        <v>4064900</v>
      </c>
      <c r="H35" s="62">
        <f>H34</f>
        <v>4015200</v>
      </c>
      <c r="I35" s="30"/>
    </row>
    <row r="36" spans="1:9" ht="15" customHeight="1">
      <c r="A36" s="7"/>
      <c r="B36" s="69" t="s">
        <v>363</v>
      </c>
      <c r="C36" s="58" t="s">
        <v>328</v>
      </c>
      <c r="D36" s="58"/>
      <c r="E36" s="58"/>
      <c r="F36" s="62">
        <f>F35</f>
        <v>6521364.75</v>
      </c>
      <c r="G36" s="62"/>
      <c r="H36" s="62"/>
      <c r="I36" s="30"/>
    </row>
    <row r="37" spans="1:9" ht="15" customHeight="1">
      <c r="A37" s="7"/>
      <c r="B37" s="69" t="s">
        <v>364</v>
      </c>
      <c r="C37" s="58" t="s">
        <v>329</v>
      </c>
      <c r="D37" s="58"/>
      <c r="E37" s="58"/>
      <c r="F37" s="62"/>
      <c r="G37" s="62">
        <f>G35</f>
        <v>4064900</v>
      </c>
      <c r="H37" s="62"/>
      <c r="I37" s="30"/>
    </row>
    <row r="38" spans="1:9" ht="15" customHeight="1">
      <c r="A38" s="7"/>
      <c r="B38" s="69" t="s">
        <v>365</v>
      </c>
      <c r="C38" s="58" t="s">
        <v>330</v>
      </c>
      <c r="D38" s="58"/>
      <c r="E38" s="58"/>
      <c r="F38" s="62"/>
      <c r="G38" s="62"/>
      <c r="H38" s="62">
        <f>H35</f>
        <v>4015200</v>
      </c>
      <c r="I38" s="30"/>
    </row>
    <row r="39" spans="1:9" ht="45.75" customHeight="1">
      <c r="A39" s="7" t="s">
        <v>6</v>
      </c>
      <c r="B39" s="68" t="s">
        <v>254</v>
      </c>
      <c r="C39" s="58" t="s">
        <v>255</v>
      </c>
      <c r="D39" s="58" t="s">
        <v>13</v>
      </c>
      <c r="E39" s="58"/>
      <c r="F39" s="59">
        <v>0</v>
      </c>
      <c r="G39" s="59">
        <v>0</v>
      </c>
      <c r="H39" s="59">
        <v>0</v>
      </c>
      <c r="I39" s="30"/>
    </row>
    <row r="40" spans="1:9" ht="16.5" customHeight="1">
      <c r="A40" s="7"/>
      <c r="B40" s="69" t="s">
        <v>252</v>
      </c>
      <c r="C40" s="58" t="s">
        <v>256</v>
      </c>
      <c r="D40" s="58"/>
      <c r="E40" s="58"/>
      <c r="F40" s="59"/>
      <c r="G40" s="59"/>
      <c r="H40" s="59"/>
      <c r="I40" s="30"/>
    </row>
    <row r="41" spans="1:9" ht="3" customHeight="1">
      <c r="A41" s="8"/>
      <c r="B41" s="5"/>
      <c r="C41" s="8"/>
      <c r="D41" s="8"/>
      <c r="E41" s="8"/>
      <c r="F41" s="9"/>
      <c r="G41" s="9"/>
      <c r="H41" s="9"/>
      <c r="I41" s="9"/>
    </row>
    <row r="42" spans="1:9" s="1" customFormat="1">
      <c r="B42" s="1" t="s">
        <v>317</v>
      </c>
      <c r="C42" s="138"/>
      <c r="D42" s="138"/>
      <c r="E42" s="138"/>
      <c r="F42" s="138"/>
      <c r="G42" s="138" t="s">
        <v>315</v>
      </c>
      <c r="H42" s="138"/>
      <c r="I42" s="138"/>
    </row>
    <row r="43" spans="1:9" s="1" customFormat="1" ht="14.25" customHeight="1">
      <c r="B43" s="10" t="s">
        <v>358</v>
      </c>
      <c r="C43" s="139" t="s">
        <v>258</v>
      </c>
      <c r="D43" s="139"/>
      <c r="E43" s="139"/>
      <c r="F43" s="139"/>
      <c r="G43" s="139" t="s">
        <v>259</v>
      </c>
      <c r="H43" s="139"/>
      <c r="I43" s="139"/>
    </row>
    <row r="44" spans="1:9" s="1" customFormat="1" ht="0.75" customHeight="1"/>
    <row r="45" spans="1:9" s="1" customFormat="1">
      <c r="B45" s="1" t="s">
        <v>260</v>
      </c>
      <c r="C45" s="138"/>
      <c r="D45" s="138"/>
      <c r="E45" s="138"/>
      <c r="F45" s="138"/>
      <c r="G45" s="138" t="s">
        <v>316</v>
      </c>
      <c r="H45" s="138"/>
      <c r="I45" s="138"/>
    </row>
    <row r="46" spans="1:9" s="1" customFormat="1">
      <c r="B46" s="10" t="s">
        <v>358</v>
      </c>
      <c r="C46" s="139" t="s">
        <v>261</v>
      </c>
      <c r="D46" s="139"/>
      <c r="E46" s="139"/>
      <c r="F46" s="139"/>
      <c r="G46" s="139" t="s">
        <v>262</v>
      </c>
      <c r="H46" s="139"/>
      <c r="I46" s="139"/>
    </row>
    <row r="47" spans="1:9" s="1" customFormat="1" ht="2.25" customHeight="1"/>
    <row r="48" spans="1:9" s="1" customFormat="1">
      <c r="B48" s="1" t="str">
        <f>'Раздел 1'!B9:E9</f>
        <v>"29" ноября  2024  г.</v>
      </c>
    </row>
    <row r="49" spans="1:10" s="1" customFormat="1" ht="3" customHeight="1"/>
    <row r="50" spans="1:10" s="1" customFormat="1" ht="12" customHeight="1">
      <c r="A50" s="1" t="s">
        <v>263</v>
      </c>
    </row>
    <row r="51" spans="1:10" s="1" customFormat="1">
      <c r="A51" s="140" t="s">
        <v>394</v>
      </c>
      <c r="B51" s="140"/>
      <c r="J51" s="1" t="s">
        <v>271</v>
      </c>
    </row>
    <row r="52" spans="1:10" s="1" customFormat="1">
      <c r="A52" s="139" t="s">
        <v>264</v>
      </c>
      <c r="B52" s="139"/>
    </row>
    <row r="53" spans="1:10" ht="12.75" customHeight="1">
      <c r="B53" s="1" t="s">
        <v>395</v>
      </c>
    </row>
    <row r="54" spans="1:10">
      <c r="B54" s="2" t="s">
        <v>265</v>
      </c>
    </row>
    <row r="55" spans="1:10" ht="6.75" hidden="1" customHeight="1"/>
    <row r="56" spans="1:10" s="1" customFormat="1">
      <c r="A56" s="140" t="s">
        <v>269</v>
      </c>
      <c r="B56" s="140"/>
      <c r="J56" s="1" t="s">
        <v>272</v>
      </c>
    </row>
    <row r="57" spans="1:10" s="1" customFormat="1">
      <c r="A57" s="139" t="s">
        <v>264</v>
      </c>
      <c r="B57" s="139"/>
    </row>
    <row r="58" spans="1:10" ht="11.25" customHeight="1">
      <c r="B58" s="1" t="s">
        <v>354</v>
      </c>
    </row>
    <row r="59" spans="1:10">
      <c r="B59" s="2" t="s">
        <v>265</v>
      </c>
    </row>
    <row r="60" spans="1:10">
      <c r="B60" s="1" t="str">
        <f>B48</f>
        <v>"29" ноября  2024  г.</v>
      </c>
    </row>
  </sheetData>
  <mergeCells count="23">
    <mergeCell ref="A56:B56"/>
    <mergeCell ref="A57:B57"/>
    <mergeCell ref="C46:F46"/>
    <mergeCell ref="G46:I46"/>
    <mergeCell ref="A51:B51"/>
    <mergeCell ref="A52:B52"/>
    <mergeCell ref="C42:F42"/>
    <mergeCell ref="G42:I42"/>
    <mergeCell ref="C43:F43"/>
    <mergeCell ref="G43:I43"/>
    <mergeCell ref="C45:F45"/>
    <mergeCell ref="G45:I45"/>
    <mergeCell ref="A1:I1"/>
    <mergeCell ref="A3:A5"/>
    <mergeCell ref="B3:B5"/>
    <mergeCell ref="C3:C5"/>
    <mergeCell ref="E3:E5"/>
    <mergeCell ref="F3:I3"/>
    <mergeCell ref="F4:F5"/>
    <mergeCell ref="G4:G5"/>
    <mergeCell ref="H4:H5"/>
    <mergeCell ref="I4:I5"/>
    <mergeCell ref="D3:D5"/>
  </mergeCells>
  <pageMargins left="0.24" right="0.2" top="0.2" bottom="0.21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0"/>
  <sheetViews>
    <sheetView tabSelected="1" view="pageBreakPreview" topLeftCell="A3" zoomScale="60" workbookViewId="0">
      <selection activeCell="F67" sqref="F67"/>
    </sheetView>
  </sheetViews>
  <sheetFormatPr defaultRowHeight="15"/>
  <cols>
    <col min="1" max="1" width="71.42578125" style="13" customWidth="1"/>
    <col min="2" max="2" width="9.42578125" style="13" customWidth="1"/>
    <col min="3" max="3" width="11" style="13" customWidth="1"/>
    <col min="4" max="4" width="6.85546875" style="13" customWidth="1"/>
    <col min="5" max="5" width="20.5703125" style="13" customWidth="1"/>
    <col min="6" max="6" width="19" style="13" customWidth="1"/>
    <col min="7" max="7" width="19.85546875" style="13" customWidth="1"/>
    <col min="8" max="8" width="18.140625" style="13" customWidth="1"/>
    <col min="9" max="9" width="16" style="13" customWidth="1"/>
    <col min="10" max="10" width="17.5703125" style="13" customWidth="1"/>
    <col min="11" max="11" width="9.140625" style="13"/>
    <col min="12" max="12" width="18.28515625" style="13" customWidth="1"/>
    <col min="13" max="13" width="20.28515625" style="13" customWidth="1"/>
    <col min="14" max="15" width="20" style="13" customWidth="1"/>
    <col min="16" max="16" width="16.140625" style="13" customWidth="1"/>
    <col min="17" max="17" width="18.140625" style="13" customWidth="1"/>
    <col min="18" max="16384" width="9.140625" style="13"/>
  </cols>
  <sheetData>
    <row r="1" spans="1:10" ht="40.5" customHeight="1">
      <c r="A1" s="141" t="s">
        <v>334</v>
      </c>
      <c r="B1" s="141"/>
      <c r="C1" s="141"/>
      <c r="D1" s="141"/>
      <c r="E1" s="141"/>
      <c r="F1" s="141"/>
      <c r="G1" s="141"/>
      <c r="H1" s="141"/>
      <c r="I1" s="141"/>
    </row>
    <row r="2" spans="1:10" ht="31.5" customHeight="1">
      <c r="A2" s="19" t="s">
        <v>161</v>
      </c>
      <c r="B2" s="144" t="s">
        <v>318</v>
      </c>
      <c r="C2" s="144"/>
      <c r="D2" s="144"/>
      <c r="E2" s="144"/>
      <c r="F2" s="20"/>
      <c r="G2" s="28"/>
      <c r="H2" s="28"/>
      <c r="I2" s="31"/>
    </row>
    <row r="3" spans="1:10" ht="22.5" customHeight="1">
      <c r="A3" s="19" t="s">
        <v>197</v>
      </c>
      <c r="B3" s="21"/>
      <c r="C3" s="21"/>
      <c r="D3" s="21"/>
      <c r="E3" s="21"/>
      <c r="F3" s="20"/>
      <c r="G3" s="28"/>
      <c r="H3" s="28"/>
      <c r="I3" s="31"/>
    </row>
    <row r="4" spans="1:10">
      <c r="A4" s="122" t="s">
        <v>170</v>
      </c>
      <c r="B4" s="122"/>
      <c r="C4" s="122"/>
      <c r="D4" s="122"/>
      <c r="E4" s="122"/>
      <c r="F4" s="122"/>
      <c r="G4" s="122"/>
      <c r="H4" s="122"/>
      <c r="I4" s="122"/>
    </row>
    <row r="5" spans="1:10" ht="25.5" customHeight="1">
      <c r="A5" s="123" t="s">
        <v>0</v>
      </c>
      <c r="B5" s="126" t="s">
        <v>1</v>
      </c>
      <c r="C5" s="127" t="s">
        <v>370</v>
      </c>
      <c r="D5" s="127" t="s">
        <v>371</v>
      </c>
      <c r="E5" s="123" t="s">
        <v>335</v>
      </c>
      <c r="F5" s="123"/>
      <c r="G5" s="123"/>
      <c r="H5" s="123"/>
      <c r="I5" s="123"/>
    </row>
    <row r="6" spans="1:10">
      <c r="A6" s="123"/>
      <c r="B6" s="126"/>
      <c r="C6" s="127"/>
      <c r="D6" s="127"/>
      <c r="E6" s="123" t="s">
        <v>278</v>
      </c>
      <c r="F6" s="142" t="s">
        <v>279</v>
      </c>
      <c r="G6" s="142" t="s">
        <v>280</v>
      </c>
      <c r="H6" s="142" t="s">
        <v>281</v>
      </c>
      <c r="I6" s="124" t="s">
        <v>282</v>
      </c>
    </row>
    <row r="7" spans="1:10" ht="51" customHeight="1">
      <c r="A7" s="123"/>
      <c r="B7" s="126"/>
      <c r="C7" s="127"/>
      <c r="D7" s="127"/>
      <c r="E7" s="123"/>
      <c r="F7" s="143"/>
      <c r="G7" s="143"/>
      <c r="H7" s="143"/>
      <c r="I7" s="124"/>
    </row>
    <row r="8" spans="1:10" ht="15" customHeight="1">
      <c r="A8" s="38">
        <v>1</v>
      </c>
      <c r="B8" s="38">
        <v>2</v>
      </c>
      <c r="C8" s="38">
        <v>3</v>
      </c>
      <c r="D8" s="38">
        <v>4</v>
      </c>
      <c r="E8" s="37">
        <v>5</v>
      </c>
      <c r="F8" s="41">
        <v>6</v>
      </c>
      <c r="G8" s="41">
        <v>7</v>
      </c>
      <c r="H8" s="41"/>
      <c r="I8" s="38">
        <v>8</v>
      </c>
    </row>
    <row r="9" spans="1:10" ht="29.25" customHeight="1">
      <c r="A9" s="94" t="s">
        <v>372</v>
      </c>
      <c r="B9" s="52"/>
      <c r="C9" s="52"/>
      <c r="D9" s="52"/>
      <c r="E9" s="81">
        <f>F9+I9</f>
        <v>444948.04000000004</v>
      </c>
      <c r="F9" s="82">
        <v>356421.95</v>
      </c>
      <c r="G9" s="83"/>
      <c r="H9" s="84"/>
      <c r="I9" s="85">
        <v>88526.09</v>
      </c>
    </row>
    <row r="10" spans="1:10" ht="30" customHeight="1">
      <c r="A10" s="94" t="s">
        <v>373</v>
      </c>
      <c r="B10" s="52"/>
      <c r="C10" s="52"/>
      <c r="D10" s="52"/>
      <c r="E10" s="81">
        <f>F10+I10</f>
        <v>88526.09</v>
      </c>
      <c r="F10" s="82">
        <v>0</v>
      </c>
      <c r="G10" s="84"/>
      <c r="H10" s="84"/>
      <c r="I10" s="82">
        <f>I9</f>
        <v>88526.09</v>
      </c>
    </row>
    <row r="11" spans="1:10" ht="0.75" hidden="1" customHeight="1">
      <c r="A11" s="95" t="s">
        <v>302</v>
      </c>
      <c r="B11" s="53" t="s">
        <v>12</v>
      </c>
      <c r="C11" s="53"/>
      <c r="D11" s="53"/>
      <c r="E11" s="86"/>
      <c r="F11" s="86"/>
      <c r="G11" s="86"/>
      <c r="H11" s="86"/>
      <c r="I11" s="86"/>
    </row>
    <row r="12" spans="1:10" ht="24.75" customHeight="1">
      <c r="A12" s="96" t="s">
        <v>15</v>
      </c>
      <c r="B12" s="54" t="s">
        <v>16</v>
      </c>
      <c r="C12" s="54"/>
      <c r="D12" s="55" t="s">
        <v>148</v>
      </c>
      <c r="E12" s="87">
        <f>E13+E14+E17+E20</f>
        <v>16898891.800000001</v>
      </c>
      <c r="F12" s="87">
        <f>F13+F14+F17+F20</f>
        <v>2607289.7999999998</v>
      </c>
      <c r="G12" s="87">
        <f>G13+G14+G17+G20</f>
        <v>11335800</v>
      </c>
      <c r="H12" s="87">
        <f>H13+H14+H17+H20</f>
        <v>2856802</v>
      </c>
      <c r="I12" s="87">
        <f>I13+I14+I17+I20</f>
        <v>99000</v>
      </c>
    </row>
    <row r="13" spans="1:10" ht="29.25" customHeight="1">
      <c r="A13" s="97" t="s">
        <v>17</v>
      </c>
      <c r="B13" s="55" t="s">
        <v>18</v>
      </c>
      <c r="C13" s="55" t="s">
        <v>19</v>
      </c>
      <c r="D13" s="55"/>
      <c r="E13" s="88">
        <f>F13+G13+H13+I13</f>
        <v>22000</v>
      </c>
      <c r="F13" s="88"/>
      <c r="G13" s="88"/>
      <c r="H13" s="88"/>
      <c r="I13" s="88">
        <v>22000</v>
      </c>
      <c r="J13" s="13" t="s">
        <v>275</v>
      </c>
    </row>
    <row r="14" spans="1:10" ht="37.5" customHeight="1">
      <c r="A14" s="97" t="s">
        <v>22</v>
      </c>
      <c r="B14" s="55" t="s">
        <v>23</v>
      </c>
      <c r="C14" s="55" t="s">
        <v>24</v>
      </c>
      <c r="D14" s="55" t="s">
        <v>24</v>
      </c>
      <c r="E14" s="88">
        <f>E15+E16</f>
        <v>14020089.800000001</v>
      </c>
      <c r="F14" s="88">
        <f>F15+F16</f>
        <v>2607289.7999999998</v>
      </c>
      <c r="G14" s="88">
        <f>G15+G16</f>
        <v>11335800</v>
      </c>
      <c r="H14" s="88">
        <f>H15+H16</f>
        <v>0</v>
      </c>
      <c r="I14" s="88">
        <f>I15+I16</f>
        <v>77000</v>
      </c>
      <c r="J14" s="13" t="s">
        <v>276</v>
      </c>
    </row>
    <row r="15" spans="1:10" ht="88.5" customHeight="1">
      <c r="A15" s="71" t="s">
        <v>25</v>
      </c>
      <c r="B15" s="55" t="s">
        <v>26</v>
      </c>
      <c r="C15" s="55" t="s">
        <v>24</v>
      </c>
      <c r="D15" s="55" t="s">
        <v>69</v>
      </c>
      <c r="E15" s="88">
        <f>F15+G15+H15+I15</f>
        <v>13943089.800000001</v>
      </c>
      <c r="F15" s="88">
        <f>F31-F9</f>
        <v>2607289.7999999998</v>
      </c>
      <c r="G15" s="88">
        <f>G31</f>
        <v>11335800</v>
      </c>
      <c r="H15" s="88"/>
      <c r="I15" s="88"/>
      <c r="J15" s="27">
        <v>611</v>
      </c>
    </row>
    <row r="16" spans="1:10" ht="42.75" customHeight="1">
      <c r="A16" s="71" t="s">
        <v>267</v>
      </c>
      <c r="B16" s="55"/>
      <c r="C16" s="55" t="s">
        <v>24</v>
      </c>
      <c r="D16" s="55" t="s">
        <v>69</v>
      </c>
      <c r="E16" s="88">
        <f>F16+G16+H16+I16</f>
        <v>77000</v>
      </c>
      <c r="F16" s="88"/>
      <c r="G16" s="88"/>
      <c r="H16" s="88"/>
      <c r="I16" s="88">
        <f>47000+30000</f>
        <v>77000</v>
      </c>
    </row>
    <row r="17" spans="1:17" ht="24.75" customHeight="1">
      <c r="A17" s="97" t="s">
        <v>33</v>
      </c>
      <c r="B17" s="55" t="s">
        <v>34</v>
      </c>
      <c r="C17" s="55" t="s">
        <v>35</v>
      </c>
      <c r="D17" s="55"/>
      <c r="E17" s="88">
        <f>F17+G17+H17+I17</f>
        <v>2856802</v>
      </c>
      <c r="F17" s="88"/>
      <c r="G17" s="88"/>
      <c r="H17" s="88">
        <f>H18</f>
        <v>2856802</v>
      </c>
      <c r="I17" s="88"/>
      <c r="J17" s="13" t="s">
        <v>274</v>
      </c>
      <c r="L17" s="32"/>
    </row>
    <row r="18" spans="1:17" ht="23.25" customHeight="1">
      <c r="A18" s="71" t="s">
        <v>284</v>
      </c>
      <c r="B18" s="55" t="s">
        <v>285</v>
      </c>
      <c r="C18" s="55" t="s">
        <v>35</v>
      </c>
      <c r="D18" s="55"/>
      <c r="E18" s="88">
        <f>H18</f>
        <v>2856802</v>
      </c>
      <c r="F18" s="88"/>
      <c r="G18" s="88"/>
      <c r="H18" s="88">
        <f>H31</f>
        <v>2856802</v>
      </c>
      <c r="I18" s="88"/>
      <c r="L18" s="32"/>
    </row>
    <row r="19" spans="1:17" ht="36.75" hidden="1" customHeight="1">
      <c r="A19" s="71" t="s">
        <v>39</v>
      </c>
      <c r="B19" s="55" t="s">
        <v>286</v>
      </c>
      <c r="C19" s="55" t="s">
        <v>35</v>
      </c>
      <c r="D19" s="55"/>
      <c r="E19" s="88"/>
      <c r="F19" s="88"/>
      <c r="G19" s="88"/>
      <c r="H19" s="88"/>
      <c r="I19" s="88"/>
    </row>
    <row r="20" spans="1:17" ht="15" hidden="1" customHeight="1">
      <c r="A20" s="97" t="s">
        <v>36</v>
      </c>
      <c r="B20" s="55" t="s">
        <v>37</v>
      </c>
      <c r="C20" s="55" t="s">
        <v>38</v>
      </c>
      <c r="D20" s="55"/>
      <c r="E20" s="88">
        <f>E22</f>
        <v>0</v>
      </c>
      <c r="F20" s="88">
        <f>F22</f>
        <v>0</v>
      </c>
      <c r="G20" s="88">
        <f>G22</f>
        <v>0</v>
      </c>
      <c r="H20" s="88">
        <f>H22</f>
        <v>0</v>
      </c>
      <c r="I20" s="88">
        <f>I22</f>
        <v>0</v>
      </c>
    </row>
    <row r="21" spans="1:17" ht="15.75" hidden="1">
      <c r="A21" s="71" t="s">
        <v>20</v>
      </c>
      <c r="B21" s="145"/>
      <c r="C21" s="145"/>
      <c r="D21" s="145"/>
      <c r="E21" s="89"/>
      <c r="F21" s="90"/>
      <c r="G21" s="90"/>
      <c r="H21" s="88"/>
      <c r="I21" s="90"/>
    </row>
    <row r="22" spans="1:17" ht="15.75" hidden="1">
      <c r="A22" s="71"/>
      <c r="B22" s="145"/>
      <c r="C22" s="145"/>
      <c r="D22" s="145"/>
      <c r="E22" s="89">
        <v>0</v>
      </c>
      <c r="F22" s="90"/>
      <c r="G22" s="90"/>
      <c r="H22" s="88"/>
      <c r="I22" s="90"/>
      <c r="J22" s="27">
        <v>612</v>
      </c>
    </row>
    <row r="23" spans="1:17" ht="33.75" hidden="1" customHeight="1">
      <c r="A23" s="71" t="s">
        <v>39</v>
      </c>
      <c r="B23" s="55" t="s">
        <v>40</v>
      </c>
      <c r="C23" s="55" t="s">
        <v>38</v>
      </c>
      <c r="D23" s="55"/>
      <c r="E23" s="88"/>
      <c r="F23" s="88"/>
      <c r="G23" s="88"/>
      <c r="H23" s="88"/>
      <c r="I23" s="88"/>
    </row>
    <row r="24" spans="1:17" ht="15.75" hidden="1">
      <c r="A24" s="71"/>
      <c r="B24" s="55"/>
      <c r="C24" s="55"/>
      <c r="D24" s="55"/>
      <c r="E24" s="88"/>
      <c r="F24" s="88"/>
      <c r="G24" s="88"/>
      <c r="H24" s="88"/>
      <c r="I24" s="88"/>
    </row>
    <row r="25" spans="1:17" ht="15" hidden="1" customHeight="1">
      <c r="A25" s="97" t="s">
        <v>41</v>
      </c>
      <c r="B25" s="55" t="s">
        <v>42</v>
      </c>
      <c r="C25" s="55"/>
      <c r="D25" s="55"/>
      <c r="E25" s="88"/>
      <c r="F25" s="88"/>
      <c r="G25" s="88"/>
      <c r="H25" s="88"/>
      <c r="I25" s="88"/>
    </row>
    <row r="26" spans="1:17" ht="15.75" hidden="1">
      <c r="A26" s="71" t="s">
        <v>20</v>
      </c>
      <c r="B26" s="55"/>
      <c r="C26" s="55"/>
      <c r="D26" s="55"/>
      <c r="E26" s="88"/>
      <c r="F26" s="88"/>
      <c r="G26" s="88"/>
      <c r="H26" s="88"/>
      <c r="I26" s="88"/>
    </row>
    <row r="27" spans="1:17" ht="15.75" hidden="1">
      <c r="A27" s="71"/>
      <c r="B27" s="55"/>
      <c r="C27" s="55"/>
      <c r="D27" s="55"/>
      <c r="E27" s="88"/>
      <c r="F27" s="88"/>
      <c r="G27" s="88"/>
      <c r="H27" s="88"/>
      <c r="I27" s="88"/>
    </row>
    <row r="28" spans="1:17" ht="15" hidden="1" customHeight="1">
      <c r="A28" s="97" t="s">
        <v>392</v>
      </c>
      <c r="B28" s="55" t="s">
        <v>43</v>
      </c>
      <c r="C28" s="55" t="s">
        <v>13</v>
      </c>
      <c r="D28" s="55" t="s">
        <v>24</v>
      </c>
      <c r="E28" s="88"/>
      <c r="F28" s="88"/>
      <c r="G28" s="88"/>
      <c r="H28" s="88"/>
      <c r="I28" s="88"/>
    </row>
    <row r="29" spans="1:17" ht="48" hidden="1" customHeight="1">
      <c r="A29" s="71" t="s">
        <v>44</v>
      </c>
      <c r="B29" s="55" t="s">
        <v>45</v>
      </c>
      <c r="C29" s="55" t="s">
        <v>46</v>
      </c>
      <c r="D29" s="55" t="s">
        <v>69</v>
      </c>
      <c r="E29" s="88"/>
      <c r="F29" s="88"/>
      <c r="G29" s="88"/>
      <c r="H29" s="88"/>
      <c r="I29" s="88"/>
    </row>
    <row r="30" spans="1:17" ht="15.75" hidden="1">
      <c r="A30" s="71"/>
      <c r="B30" s="55"/>
      <c r="C30" s="55"/>
      <c r="D30" s="55"/>
      <c r="E30" s="88"/>
      <c r="F30" s="88"/>
      <c r="G30" s="88"/>
      <c r="H30" s="88"/>
      <c r="I30" s="88"/>
    </row>
    <row r="31" spans="1:17" ht="27" customHeight="1">
      <c r="A31" s="96" t="s">
        <v>47</v>
      </c>
      <c r="B31" s="54" t="s">
        <v>48</v>
      </c>
      <c r="C31" s="54" t="s">
        <v>13</v>
      </c>
      <c r="D31" s="55"/>
      <c r="E31" s="87">
        <f>E32+E52+E63+E44</f>
        <v>17255313.75</v>
      </c>
      <c r="F31" s="87">
        <f>F32+F52+F63+F44</f>
        <v>2963711.75</v>
      </c>
      <c r="G31" s="87">
        <f>G32+G52+G63+G44</f>
        <v>11335800</v>
      </c>
      <c r="H31" s="87">
        <f>H32+H52+H63+H44</f>
        <v>2856802</v>
      </c>
      <c r="I31" s="87">
        <f>I32+I52+I63</f>
        <v>99000</v>
      </c>
      <c r="J31" s="13" t="s">
        <v>277</v>
      </c>
      <c r="L31" s="32">
        <v>17225313.75</v>
      </c>
      <c r="M31" s="32">
        <v>2963711.75</v>
      </c>
      <c r="N31" s="32">
        <v>11335800</v>
      </c>
      <c r="O31" s="32">
        <v>2856802</v>
      </c>
      <c r="P31" s="32">
        <v>69000</v>
      </c>
      <c r="Q31" s="32"/>
    </row>
    <row r="32" spans="1:17" ht="30" customHeight="1">
      <c r="A32" s="98" t="s">
        <v>49</v>
      </c>
      <c r="B32" s="55" t="s">
        <v>50</v>
      </c>
      <c r="C32" s="55" t="s">
        <v>13</v>
      </c>
      <c r="D32" s="55"/>
      <c r="E32" s="88">
        <f>E33+E36</f>
        <v>10262300</v>
      </c>
      <c r="F32" s="88">
        <f>F33+F36</f>
        <v>151700</v>
      </c>
      <c r="G32" s="88">
        <f>G33+G36</f>
        <v>9250300</v>
      </c>
      <c r="H32" s="88">
        <f>H33+H36+H48</f>
        <v>860300</v>
      </c>
      <c r="I32" s="88"/>
      <c r="L32" s="32">
        <f>E31-L31</f>
        <v>30000</v>
      </c>
      <c r="M32" s="32">
        <f>F31-M31</f>
        <v>0</v>
      </c>
      <c r="N32" s="32">
        <f>G31-N31</f>
        <v>0</v>
      </c>
      <c r="O32" s="32">
        <f>H31-O31</f>
        <v>0</v>
      </c>
      <c r="P32" s="32">
        <f>I31-P31</f>
        <v>30000</v>
      </c>
      <c r="Q32" s="32"/>
    </row>
    <row r="33" spans="1:9" ht="34.5" customHeight="1">
      <c r="A33" s="71" t="s">
        <v>51</v>
      </c>
      <c r="B33" s="55" t="s">
        <v>52</v>
      </c>
      <c r="C33" s="55" t="s">
        <v>53</v>
      </c>
      <c r="D33" s="55" t="s">
        <v>198</v>
      </c>
      <c r="E33" s="88">
        <f>F33+G33+H33+I33</f>
        <v>7881800</v>
      </c>
      <c r="F33" s="88">
        <f>115500+1000</f>
        <v>116500</v>
      </c>
      <c r="G33" s="88">
        <f>100700+6845600+58300+100000</f>
        <v>7104600</v>
      </c>
      <c r="H33" s="88">
        <f>529300+99000+19900+12500</f>
        <v>660700</v>
      </c>
      <c r="I33" s="88"/>
    </row>
    <row r="34" spans="1:9" ht="26.25" hidden="1" customHeight="1">
      <c r="A34" s="71" t="s">
        <v>54</v>
      </c>
      <c r="B34" s="55" t="s">
        <v>55</v>
      </c>
      <c r="C34" s="55" t="s">
        <v>56</v>
      </c>
      <c r="D34" s="55"/>
      <c r="E34" s="88"/>
      <c r="F34" s="88"/>
      <c r="G34" s="88"/>
      <c r="H34" s="88"/>
      <c r="I34" s="88"/>
    </row>
    <row r="35" spans="1:9" ht="6.75" hidden="1" customHeight="1">
      <c r="A35" s="71" t="s">
        <v>57</v>
      </c>
      <c r="B35" s="55" t="s">
        <v>58</v>
      </c>
      <c r="C35" s="55" t="s">
        <v>59</v>
      </c>
      <c r="D35" s="55"/>
      <c r="E35" s="88"/>
      <c r="F35" s="88"/>
      <c r="G35" s="88"/>
      <c r="H35" s="88"/>
      <c r="I35" s="88"/>
    </row>
    <row r="36" spans="1:9" ht="62.25" customHeight="1">
      <c r="A36" s="71" t="s">
        <v>60</v>
      </c>
      <c r="B36" s="55" t="s">
        <v>61</v>
      </c>
      <c r="C36" s="55" t="s">
        <v>62</v>
      </c>
      <c r="D36" s="55" t="s">
        <v>200</v>
      </c>
      <c r="E36" s="88">
        <f>F36+G36+H36+I36</f>
        <v>2380500</v>
      </c>
      <c r="F36" s="88">
        <f>31800+3400</f>
        <v>35200</v>
      </c>
      <c r="G36" s="88">
        <f>30400+2067400+17700+30200</f>
        <v>2145700</v>
      </c>
      <c r="H36" s="88">
        <f>159900+29900+6000+3800</f>
        <v>199600</v>
      </c>
      <c r="I36" s="88"/>
    </row>
    <row r="37" spans="1:9" ht="0.75" customHeight="1">
      <c r="A37" s="99" t="s">
        <v>63</v>
      </c>
      <c r="B37" s="55" t="s">
        <v>64</v>
      </c>
      <c r="C37" s="55" t="s">
        <v>62</v>
      </c>
      <c r="D37" s="55"/>
      <c r="E37" s="88">
        <f t="shared" ref="E37:E47" si="0">F37+G37+H37+I37</f>
        <v>0</v>
      </c>
      <c r="F37" s="88"/>
      <c r="G37" s="88"/>
      <c r="H37" s="88"/>
      <c r="I37" s="88"/>
    </row>
    <row r="38" spans="1:9" ht="15.75" hidden="1" customHeight="1">
      <c r="A38" s="99" t="s">
        <v>65</v>
      </c>
      <c r="B38" s="55" t="s">
        <v>66</v>
      </c>
      <c r="C38" s="55" t="s">
        <v>62</v>
      </c>
      <c r="D38" s="55"/>
      <c r="E38" s="88">
        <f t="shared" si="0"/>
        <v>0</v>
      </c>
      <c r="F38" s="88"/>
      <c r="G38" s="88"/>
      <c r="H38" s="88"/>
      <c r="I38" s="88"/>
    </row>
    <row r="39" spans="1:9" ht="37.5" hidden="1" customHeight="1">
      <c r="A39" s="71" t="s">
        <v>67</v>
      </c>
      <c r="B39" s="55" t="s">
        <v>68</v>
      </c>
      <c r="C39" s="55" t="s">
        <v>69</v>
      </c>
      <c r="D39" s="55"/>
      <c r="E39" s="88">
        <f t="shared" si="0"/>
        <v>0</v>
      </c>
      <c r="F39" s="88"/>
      <c r="G39" s="88"/>
      <c r="H39" s="88"/>
      <c r="I39" s="88"/>
    </row>
    <row r="40" spans="1:9" ht="36" hidden="1" customHeight="1">
      <c r="A40" s="71" t="s">
        <v>70</v>
      </c>
      <c r="B40" s="55" t="s">
        <v>71</v>
      </c>
      <c r="C40" s="55" t="s">
        <v>72</v>
      </c>
      <c r="D40" s="55"/>
      <c r="E40" s="88">
        <f t="shared" si="0"/>
        <v>0</v>
      </c>
      <c r="F40" s="88"/>
      <c r="G40" s="88"/>
      <c r="H40" s="88"/>
      <c r="I40" s="88"/>
    </row>
    <row r="41" spans="1:9" ht="51" hidden="1" customHeight="1">
      <c r="A41" s="71" t="s">
        <v>73</v>
      </c>
      <c r="B41" s="55" t="s">
        <v>74</v>
      </c>
      <c r="C41" s="55" t="s">
        <v>75</v>
      </c>
      <c r="D41" s="55"/>
      <c r="E41" s="88">
        <f t="shared" si="0"/>
        <v>0</v>
      </c>
      <c r="F41" s="88"/>
      <c r="G41" s="88"/>
      <c r="H41" s="88"/>
      <c r="I41" s="88"/>
    </row>
    <row r="42" spans="1:9" ht="15" hidden="1" customHeight="1">
      <c r="A42" s="99" t="s">
        <v>76</v>
      </c>
      <c r="B42" s="55" t="s">
        <v>77</v>
      </c>
      <c r="C42" s="55" t="s">
        <v>75</v>
      </c>
      <c r="D42" s="55"/>
      <c r="E42" s="88">
        <f t="shared" si="0"/>
        <v>0</v>
      </c>
      <c r="F42" s="88"/>
      <c r="G42" s="88"/>
      <c r="H42" s="88"/>
      <c r="I42" s="88"/>
    </row>
    <row r="43" spans="1:9" ht="28.5" hidden="1" customHeight="1">
      <c r="A43" s="99" t="s">
        <v>78</v>
      </c>
      <c r="B43" s="55" t="s">
        <v>79</v>
      </c>
      <c r="C43" s="55" t="s">
        <v>75</v>
      </c>
      <c r="D43" s="55"/>
      <c r="E43" s="88">
        <f t="shared" si="0"/>
        <v>0</v>
      </c>
      <c r="F43" s="88"/>
      <c r="G43" s="88"/>
      <c r="H43" s="88"/>
      <c r="I43" s="88"/>
    </row>
    <row r="44" spans="1:9" ht="31.5" customHeight="1">
      <c r="A44" s="97" t="s">
        <v>80</v>
      </c>
      <c r="B44" s="55" t="s">
        <v>81</v>
      </c>
      <c r="C44" s="55" t="s">
        <v>82</v>
      </c>
      <c r="D44" s="55"/>
      <c r="E44" s="88">
        <f t="shared" si="0"/>
        <v>33502</v>
      </c>
      <c r="F44" s="88"/>
      <c r="G44" s="88"/>
      <c r="H44" s="88">
        <f>H45</f>
        <v>33502</v>
      </c>
      <c r="I44" s="88"/>
    </row>
    <row r="45" spans="1:9" ht="55.5" customHeight="1">
      <c r="A45" s="71" t="s">
        <v>83</v>
      </c>
      <c r="B45" s="55" t="s">
        <v>84</v>
      </c>
      <c r="C45" s="55" t="s">
        <v>85</v>
      </c>
      <c r="D45" s="55"/>
      <c r="E45" s="88">
        <f t="shared" si="0"/>
        <v>33502</v>
      </c>
      <c r="F45" s="88"/>
      <c r="G45" s="88"/>
      <c r="H45" s="88">
        <f>H46</f>
        <v>33502</v>
      </c>
      <c r="I45" s="88"/>
    </row>
    <row r="46" spans="1:9" ht="63" customHeight="1">
      <c r="A46" s="99" t="s">
        <v>86</v>
      </c>
      <c r="B46" s="55" t="s">
        <v>87</v>
      </c>
      <c r="C46" s="55" t="s">
        <v>88</v>
      </c>
      <c r="D46" s="55"/>
      <c r="E46" s="88">
        <f t="shared" si="0"/>
        <v>33502</v>
      </c>
      <c r="F46" s="88"/>
      <c r="G46" s="88"/>
      <c r="H46" s="88">
        <f>H47</f>
        <v>33502</v>
      </c>
      <c r="I46" s="88"/>
    </row>
    <row r="47" spans="1:9" ht="65.25" customHeight="1">
      <c r="A47" s="99" t="s">
        <v>357</v>
      </c>
      <c r="B47" s="55"/>
      <c r="C47" s="55"/>
      <c r="D47" s="55" t="s">
        <v>356</v>
      </c>
      <c r="E47" s="88">
        <f t="shared" si="0"/>
        <v>33502</v>
      </c>
      <c r="F47" s="88"/>
      <c r="G47" s="88"/>
      <c r="H47" s="88">
        <f>14700+4060+1470+11000+4274-2002</f>
        <v>33502</v>
      </c>
      <c r="I47" s="88"/>
    </row>
    <row r="48" spans="1:9" ht="29.25" hidden="1" customHeight="1">
      <c r="A48" s="99" t="s">
        <v>338</v>
      </c>
      <c r="B48" s="55"/>
      <c r="C48" s="55"/>
      <c r="D48" s="55" t="s">
        <v>337</v>
      </c>
      <c r="E48" s="88">
        <f>H48</f>
        <v>0</v>
      </c>
      <c r="F48" s="88"/>
      <c r="G48" s="88"/>
      <c r="H48" s="88"/>
      <c r="I48" s="88"/>
    </row>
    <row r="49" spans="1:9" ht="48" hidden="1" customHeight="1">
      <c r="A49" s="71" t="s">
        <v>89</v>
      </c>
      <c r="B49" s="55" t="s">
        <v>90</v>
      </c>
      <c r="C49" s="55" t="s">
        <v>91</v>
      </c>
      <c r="D49" s="55"/>
      <c r="E49" s="88"/>
      <c r="F49" s="88"/>
      <c r="G49" s="88"/>
      <c r="H49" s="88"/>
      <c r="I49" s="88"/>
    </row>
    <row r="50" spans="1:9" ht="36.75" hidden="1" customHeight="1">
      <c r="A50" s="71" t="s">
        <v>92</v>
      </c>
      <c r="B50" s="55" t="s">
        <v>93</v>
      </c>
      <c r="C50" s="55" t="s">
        <v>94</v>
      </c>
      <c r="D50" s="55"/>
      <c r="E50" s="88"/>
      <c r="F50" s="88"/>
      <c r="G50" s="88"/>
      <c r="H50" s="88"/>
      <c r="I50" s="88"/>
    </row>
    <row r="51" spans="1:9" ht="7.5" hidden="1" customHeight="1">
      <c r="A51" s="71" t="s">
        <v>95</v>
      </c>
      <c r="B51" s="55" t="s">
        <v>96</v>
      </c>
      <c r="C51" s="55" t="s">
        <v>97</v>
      </c>
      <c r="D51" s="55"/>
      <c r="E51" s="88"/>
      <c r="F51" s="88"/>
      <c r="G51" s="88"/>
      <c r="H51" s="88"/>
      <c r="I51" s="88"/>
    </row>
    <row r="52" spans="1:9" ht="29.25" customHeight="1">
      <c r="A52" s="97" t="s">
        <v>98</v>
      </c>
      <c r="B52" s="55" t="s">
        <v>99</v>
      </c>
      <c r="C52" s="55" t="s">
        <v>100</v>
      </c>
      <c r="D52" s="55"/>
      <c r="E52" s="88">
        <f>E53+E54+E55+E56</f>
        <v>386181</v>
      </c>
      <c r="F52" s="88">
        <f>F53+F54+F55</f>
        <v>381181</v>
      </c>
      <c r="G52" s="88">
        <f>G53+G54+G55</f>
        <v>0</v>
      </c>
      <c r="H52" s="88">
        <f>H53+H54+H55</f>
        <v>0</v>
      </c>
      <c r="I52" s="88">
        <f>I53+I55+I56</f>
        <v>5000</v>
      </c>
    </row>
    <row r="53" spans="1:9" ht="43.5" customHeight="1">
      <c r="A53" s="71" t="s">
        <v>101</v>
      </c>
      <c r="B53" s="55" t="s">
        <v>102</v>
      </c>
      <c r="C53" s="55" t="s">
        <v>103</v>
      </c>
      <c r="D53" s="55" t="s">
        <v>206</v>
      </c>
      <c r="E53" s="88">
        <f>F53+G53+H53+I53</f>
        <v>382181</v>
      </c>
      <c r="F53" s="88">
        <v>381181</v>
      </c>
      <c r="G53" s="88"/>
      <c r="H53" s="88"/>
      <c r="I53" s="88">
        <v>1000</v>
      </c>
    </row>
    <row r="54" spans="1:9" ht="57.75" hidden="1" customHeight="1">
      <c r="A54" s="71" t="s">
        <v>104</v>
      </c>
      <c r="B54" s="55" t="s">
        <v>105</v>
      </c>
      <c r="C54" s="55" t="s">
        <v>106</v>
      </c>
      <c r="D54" s="55" t="s">
        <v>206</v>
      </c>
      <c r="E54" s="88">
        <f>F54+G54+H54+I54</f>
        <v>0</v>
      </c>
      <c r="F54" s="88"/>
      <c r="G54" s="88"/>
      <c r="H54" s="88"/>
      <c r="I54" s="88"/>
    </row>
    <row r="55" spans="1:9" ht="39" customHeight="1">
      <c r="A55" s="71" t="s">
        <v>107</v>
      </c>
      <c r="B55" s="55" t="s">
        <v>108</v>
      </c>
      <c r="C55" s="55" t="s">
        <v>109</v>
      </c>
      <c r="D55" s="55"/>
      <c r="E55" s="88">
        <f>F55+G55+H55+I55</f>
        <v>2000</v>
      </c>
      <c r="F55" s="88"/>
      <c r="G55" s="88"/>
      <c r="H55" s="88"/>
      <c r="I55" s="88">
        <v>2000</v>
      </c>
    </row>
    <row r="56" spans="1:9" ht="39" customHeight="1">
      <c r="A56" s="71" t="s">
        <v>391</v>
      </c>
      <c r="B56" s="70" t="s">
        <v>390</v>
      </c>
      <c r="C56" s="70" t="s">
        <v>109</v>
      </c>
      <c r="D56" s="70"/>
      <c r="E56" s="88">
        <f>F56+G56+H56+I56</f>
        <v>2000</v>
      </c>
      <c r="F56" s="88"/>
      <c r="G56" s="88"/>
      <c r="H56" s="88"/>
      <c r="I56" s="88">
        <v>2000</v>
      </c>
    </row>
    <row r="57" spans="1:9" ht="35.25" hidden="1" customHeight="1">
      <c r="A57" s="97" t="s">
        <v>110</v>
      </c>
      <c r="B57" s="55" t="s">
        <v>111</v>
      </c>
      <c r="C57" s="55" t="s">
        <v>13</v>
      </c>
      <c r="D57" s="55"/>
      <c r="E57" s="88">
        <f>I57</f>
        <v>0</v>
      </c>
      <c r="F57" s="88"/>
      <c r="G57" s="88"/>
      <c r="H57" s="88"/>
      <c r="I57" s="88"/>
    </row>
    <row r="58" spans="1:9" ht="48.75" hidden="1" customHeight="1">
      <c r="A58" s="71" t="s">
        <v>112</v>
      </c>
      <c r="B58" s="55" t="s">
        <v>113</v>
      </c>
      <c r="C58" s="55" t="s">
        <v>114</v>
      </c>
      <c r="D58" s="55"/>
      <c r="E58" s="88"/>
      <c r="F58" s="88"/>
      <c r="G58" s="88"/>
      <c r="H58" s="88"/>
      <c r="I58" s="88"/>
    </row>
    <row r="59" spans="1:9" ht="48.75" hidden="1" customHeight="1">
      <c r="A59" s="71" t="s">
        <v>115</v>
      </c>
      <c r="B59" s="55" t="s">
        <v>116</v>
      </c>
      <c r="C59" s="55" t="s">
        <v>117</v>
      </c>
      <c r="D59" s="55"/>
      <c r="E59" s="88"/>
      <c r="F59" s="88"/>
      <c r="G59" s="88"/>
      <c r="H59" s="88"/>
      <c r="I59" s="88"/>
    </row>
    <row r="60" spans="1:9" ht="48.75" hidden="1" customHeight="1">
      <c r="A60" s="71" t="s">
        <v>118</v>
      </c>
      <c r="B60" s="55" t="s">
        <v>119</v>
      </c>
      <c r="C60" s="55" t="s">
        <v>120</v>
      </c>
      <c r="D60" s="55"/>
      <c r="E60" s="88"/>
      <c r="F60" s="88"/>
      <c r="G60" s="88"/>
      <c r="H60" s="88"/>
      <c r="I60" s="88"/>
    </row>
    <row r="61" spans="1:9" ht="48.75" hidden="1" customHeight="1">
      <c r="A61" s="97" t="s">
        <v>121</v>
      </c>
      <c r="B61" s="55" t="s">
        <v>122</v>
      </c>
      <c r="C61" s="55" t="s">
        <v>13</v>
      </c>
      <c r="D61" s="55"/>
      <c r="E61" s="88"/>
      <c r="F61" s="88"/>
      <c r="G61" s="88"/>
      <c r="H61" s="88"/>
      <c r="I61" s="88"/>
    </row>
    <row r="62" spans="1:9" ht="48.75" hidden="1" customHeight="1">
      <c r="A62" s="71" t="s">
        <v>123</v>
      </c>
      <c r="B62" s="55" t="s">
        <v>124</v>
      </c>
      <c r="C62" s="55" t="s">
        <v>125</v>
      </c>
      <c r="D62" s="55"/>
      <c r="E62" s="88"/>
      <c r="F62" s="88"/>
      <c r="G62" s="88"/>
      <c r="H62" s="88"/>
      <c r="I62" s="88"/>
    </row>
    <row r="63" spans="1:9" ht="29.25" customHeight="1">
      <c r="A63" s="100" t="s">
        <v>374</v>
      </c>
      <c r="B63" s="54" t="s">
        <v>126</v>
      </c>
      <c r="C63" s="54" t="s">
        <v>13</v>
      </c>
      <c r="D63" s="54"/>
      <c r="E63" s="87">
        <f>E66+E67+E124</f>
        <v>6573330.75</v>
      </c>
      <c r="F63" s="87">
        <f>F66+F67+F124</f>
        <v>2430830.75</v>
      </c>
      <c r="G63" s="87">
        <f>G66+G67</f>
        <v>2085500</v>
      </c>
      <c r="H63" s="87">
        <f>H66+H67+H124</f>
        <v>1963000</v>
      </c>
      <c r="I63" s="87">
        <f>I67+I124</f>
        <v>94000</v>
      </c>
    </row>
    <row r="64" spans="1:9" ht="34.5" hidden="1" customHeight="1">
      <c r="A64" s="71" t="s">
        <v>127</v>
      </c>
      <c r="B64" s="55" t="s">
        <v>128</v>
      </c>
      <c r="C64" s="55" t="s">
        <v>129</v>
      </c>
      <c r="D64" s="55"/>
      <c r="E64" s="88"/>
      <c r="F64" s="88"/>
      <c r="G64" s="88"/>
      <c r="H64" s="88"/>
      <c r="I64" s="88"/>
    </row>
    <row r="65" spans="1:10" ht="41.25" hidden="1" customHeight="1">
      <c r="A65" s="71" t="s">
        <v>130</v>
      </c>
      <c r="B65" s="55" t="s">
        <v>131</v>
      </c>
      <c r="C65" s="55" t="s">
        <v>132</v>
      </c>
      <c r="D65" s="55"/>
      <c r="E65" s="88"/>
      <c r="F65" s="88"/>
      <c r="G65" s="88"/>
      <c r="H65" s="88"/>
      <c r="I65" s="88"/>
    </row>
    <row r="66" spans="1:10" ht="2.25" hidden="1" customHeight="1">
      <c r="A66" s="71" t="s">
        <v>133</v>
      </c>
      <c r="B66" s="55" t="s">
        <v>134</v>
      </c>
      <c r="C66" s="55" t="s">
        <v>135</v>
      </c>
      <c r="D66" s="55"/>
      <c r="E66" s="88">
        <f>F66+G66+H66+I66</f>
        <v>0</v>
      </c>
      <c r="F66" s="88"/>
      <c r="G66" s="88"/>
      <c r="H66" s="88"/>
      <c r="I66" s="88"/>
    </row>
    <row r="67" spans="1:10" ht="29.25" customHeight="1">
      <c r="A67" s="71" t="s">
        <v>136</v>
      </c>
      <c r="B67" s="55" t="s">
        <v>137</v>
      </c>
      <c r="C67" s="55" t="s">
        <v>138</v>
      </c>
      <c r="D67" s="55"/>
      <c r="E67" s="88">
        <f>E69+E72+E79+E91+E110+E115+E122</f>
        <v>5530530.75</v>
      </c>
      <c r="F67" s="88">
        <f>F69+F72+F79+F91+F110+F115+F122</f>
        <v>1453030.7499999998</v>
      </c>
      <c r="G67" s="88">
        <f>G69+G72+G79+G91+G110+G115+G122</f>
        <v>2085500</v>
      </c>
      <c r="H67" s="88">
        <f>H69+H72+H79+H91+H110+H115+H122</f>
        <v>1963000</v>
      </c>
      <c r="I67" s="88">
        <f>I69+I72+I79+I91+I110+I115+I122</f>
        <v>29000</v>
      </c>
    </row>
    <row r="68" spans="1:10" ht="15.75">
      <c r="A68" s="99" t="s">
        <v>139</v>
      </c>
      <c r="B68" s="56"/>
      <c r="C68" s="56"/>
      <c r="D68" s="56"/>
      <c r="E68" s="90"/>
      <c r="F68" s="90"/>
      <c r="G68" s="90"/>
      <c r="H68" s="90"/>
      <c r="I68" s="90"/>
    </row>
    <row r="69" spans="1:10" ht="28.5" customHeight="1">
      <c r="A69" s="101" t="s">
        <v>171</v>
      </c>
      <c r="B69" s="56"/>
      <c r="C69" s="56"/>
      <c r="D69" s="54" t="s">
        <v>201</v>
      </c>
      <c r="E69" s="87">
        <f>E70+E71</f>
        <v>6300</v>
      </c>
      <c r="F69" s="87">
        <f>F70+F71</f>
        <v>6300</v>
      </c>
      <c r="G69" s="87">
        <f>G70+G71</f>
        <v>0</v>
      </c>
      <c r="H69" s="87">
        <f>H70+H71</f>
        <v>0</v>
      </c>
      <c r="I69" s="87">
        <f>I70+I71</f>
        <v>0</v>
      </c>
    </row>
    <row r="70" spans="1:10" ht="30" customHeight="1">
      <c r="A70" s="102" t="s">
        <v>172</v>
      </c>
      <c r="B70" s="56"/>
      <c r="C70" s="56"/>
      <c r="D70" s="55"/>
      <c r="E70" s="88">
        <f>F70+G70+H70+I70</f>
        <v>6300</v>
      </c>
      <c r="F70" s="90">
        <v>6300</v>
      </c>
      <c r="G70" s="90"/>
      <c r="H70" s="90"/>
      <c r="I70" s="91"/>
    </row>
    <row r="71" spans="1:10" ht="15.75" hidden="1">
      <c r="A71" s="102" t="s">
        <v>173</v>
      </c>
      <c r="B71" s="56"/>
      <c r="C71" s="56"/>
      <c r="D71" s="55"/>
      <c r="E71" s="88">
        <f>F71+G71+H71+I71</f>
        <v>0</v>
      </c>
      <c r="F71" s="90"/>
      <c r="G71" s="90">
        <v>0</v>
      </c>
      <c r="H71" s="90"/>
      <c r="I71" s="90"/>
    </row>
    <row r="72" spans="1:10" ht="23.25" customHeight="1">
      <c r="A72" s="101" t="s">
        <v>174</v>
      </c>
      <c r="B72" s="56"/>
      <c r="C72" s="56"/>
      <c r="D72" s="54" t="s">
        <v>202</v>
      </c>
      <c r="E72" s="87">
        <f>SUM(E73:E78)</f>
        <v>109200</v>
      </c>
      <c r="F72" s="87">
        <f>SUM(F73:F78)</f>
        <v>97200</v>
      </c>
      <c r="G72" s="87">
        <f>SUM(G73:G78)</f>
        <v>0</v>
      </c>
      <c r="H72" s="87">
        <f>SUM(H73:H78)</f>
        <v>0</v>
      </c>
      <c r="I72" s="87">
        <f>SUM(I73:I78)</f>
        <v>12000</v>
      </c>
      <c r="J72" s="32">
        <f>F72+F124</f>
        <v>1075000</v>
      </c>
    </row>
    <row r="73" spans="1:10" ht="30" customHeight="1">
      <c r="A73" s="102" t="s">
        <v>175</v>
      </c>
      <c r="B73" s="56"/>
      <c r="C73" s="56"/>
      <c r="D73" s="55"/>
      <c r="E73" s="88">
        <f t="shared" ref="E73:E78" si="1">F73+G73+H73+I73</f>
        <v>37100</v>
      </c>
      <c r="F73" s="90">
        <v>32100</v>
      </c>
      <c r="G73" s="90"/>
      <c r="H73" s="90"/>
      <c r="I73" s="90">
        <v>5000</v>
      </c>
    </row>
    <row r="74" spans="1:10" ht="25.5" customHeight="1">
      <c r="A74" s="102" t="s">
        <v>176</v>
      </c>
      <c r="B74" s="56"/>
      <c r="C74" s="56"/>
      <c r="D74" s="55"/>
      <c r="E74" s="88">
        <f t="shared" si="1"/>
        <v>15600</v>
      </c>
      <c r="F74" s="90">
        <v>11600</v>
      </c>
      <c r="G74" s="90"/>
      <c r="H74" s="90"/>
      <c r="I74" s="90">
        <v>4000</v>
      </c>
    </row>
    <row r="75" spans="1:10" ht="30.75" customHeight="1">
      <c r="A75" s="102" t="s">
        <v>177</v>
      </c>
      <c r="B75" s="56"/>
      <c r="C75" s="56"/>
      <c r="D75" s="55"/>
      <c r="E75" s="88">
        <f t="shared" si="1"/>
        <v>16700</v>
      </c>
      <c r="F75" s="90">
        <v>13700</v>
      </c>
      <c r="G75" s="90"/>
      <c r="H75" s="90"/>
      <c r="I75" s="90">
        <v>3000</v>
      </c>
    </row>
    <row r="76" spans="1:10" ht="56.25" customHeight="1">
      <c r="A76" s="102" t="s">
        <v>366</v>
      </c>
      <c r="B76" s="56"/>
      <c r="C76" s="56"/>
      <c r="D76" s="55"/>
      <c r="E76" s="88">
        <f t="shared" si="1"/>
        <v>8000</v>
      </c>
      <c r="F76" s="90">
        <v>8000</v>
      </c>
      <c r="G76" s="90"/>
      <c r="H76" s="90"/>
      <c r="I76" s="90"/>
    </row>
    <row r="77" spans="1:10" ht="54.75" customHeight="1">
      <c r="A77" s="102" t="s">
        <v>367</v>
      </c>
      <c r="B77" s="56"/>
      <c r="C77" s="56"/>
      <c r="D77" s="55"/>
      <c r="E77" s="88">
        <f t="shared" si="1"/>
        <v>6000</v>
      </c>
      <c r="F77" s="90">
        <v>6000</v>
      </c>
      <c r="G77" s="90"/>
      <c r="H77" s="90"/>
      <c r="I77" s="91"/>
      <c r="J77" s="33">
        <f>H47+H105</f>
        <v>331500</v>
      </c>
    </row>
    <row r="78" spans="1:10" ht="24.75" customHeight="1">
      <c r="A78" s="102" t="s">
        <v>196</v>
      </c>
      <c r="B78" s="56"/>
      <c r="C78" s="56"/>
      <c r="D78" s="55"/>
      <c r="E78" s="88">
        <f t="shared" si="1"/>
        <v>25800</v>
      </c>
      <c r="F78" s="90">
        <f>39100-6300-7000</f>
        <v>25800</v>
      </c>
      <c r="G78" s="90"/>
      <c r="H78" s="90"/>
      <c r="I78" s="91"/>
    </row>
    <row r="79" spans="1:10" ht="22.5" customHeight="1">
      <c r="A79" s="101" t="s">
        <v>180</v>
      </c>
      <c r="B79" s="56"/>
      <c r="C79" s="56"/>
      <c r="D79" s="54" t="s">
        <v>203</v>
      </c>
      <c r="E79" s="87">
        <f>SUM(E80:E90)</f>
        <v>152053.72</v>
      </c>
      <c r="F79" s="87">
        <f>SUM(F80:F90)</f>
        <v>78953.72</v>
      </c>
      <c r="G79" s="87">
        <f>SUM(G80:G90)</f>
        <v>68100</v>
      </c>
      <c r="H79" s="87">
        <f>SUM(H80:H90)</f>
        <v>0</v>
      </c>
      <c r="I79" s="87">
        <f>SUM(I80:I90)</f>
        <v>5000</v>
      </c>
    </row>
    <row r="80" spans="1:10" ht="35.25" customHeight="1">
      <c r="A80" s="102" t="s">
        <v>181</v>
      </c>
      <c r="B80" s="56"/>
      <c r="C80" s="56"/>
      <c r="D80" s="55"/>
      <c r="E80" s="88">
        <f t="shared" ref="E80:E90" si="2">F80+G80+H80+I80</f>
        <v>14153.72</v>
      </c>
      <c r="F80" s="90">
        <f>3200+10953.72</f>
        <v>14153.72</v>
      </c>
      <c r="G80" s="90"/>
      <c r="H80" s="90"/>
      <c r="I80" s="90"/>
    </row>
    <row r="81" spans="1:10" ht="15.75" hidden="1">
      <c r="A81" s="102" t="s">
        <v>182</v>
      </c>
      <c r="B81" s="56"/>
      <c r="C81" s="56"/>
      <c r="D81" s="55"/>
      <c r="E81" s="88">
        <f t="shared" si="2"/>
        <v>0</v>
      </c>
      <c r="F81" s="90"/>
      <c r="G81" s="90"/>
      <c r="H81" s="90"/>
      <c r="I81" s="90"/>
    </row>
    <row r="82" spans="1:10" ht="23.25" customHeight="1">
      <c r="A82" s="102" t="s">
        <v>183</v>
      </c>
      <c r="B82" s="56"/>
      <c r="C82" s="56"/>
      <c r="D82" s="55"/>
      <c r="E82" s="88">
        <f t="shared" si="2"/>
        <v>28000</v>
      </c>
      <c r="F82" s="90"/>
      <c r="G82" s="90">
        <f>14000+25000-11000</f>
        <v>28000</v>
      </c>
      <c r="H82" s="90"/>
      <c r="I82" s="90"/>
    </row>
    <row r="83" spans="1:10" ht="170.25" customHeight="1">
      <c r="A83" s="102" t="s">
        <v>184</v>
      </c>
      <c r="B83" s="56"/>
      <c r="C83" s="56"/>
      <c r="D83" s="55"/>
      <c r="E83" s="88">
        <f t="shared" si="2"/>
        <v>36000</v>
      </c>
      <c r="F83" s="90">
        <f>9000+9000+6000+12000</f>
        <v>36000</v>
      </c>
      <c r="G83" s="90"/>
      <c r="H83" s="90"/>
      <c r="I83" s="90"/>
    </row>
    <row r="84" spans="1:10" ht="35.25" customHeight="1">
      <c r="A84" s="102" t="s">
        <v>185</v>
      </c>
      <c r="B84" s="56"/>
      <c r="C84" s="56"/>
      <c r="D84" s="55"/>
      <c r="E84" s="88">
        <f t="shared" si="2"/>
        <v>12000</v>
      </c>
      <c r="F84" s="90">
        <f>6000+2000+4000</f>
        <v>12000</v>
      </c>
      <c r="G84" s="90"/>
      <c r="H84" s="90"/>
      <c r="I84" s="90"/>
    </row>
    <row r="85" spans="1:10" ht="27.75" hidden="1" customHeight="1">
      <c r="A85" s="102" t="s">
        <v>273</v>
      </c>
      <c r="B85" s="56"/>
      <c r="C85" s="56"/>
      <c r="D85" s="55"/>
      <c r="E85" s="88">
        <f t="shared" si="2"/>
        <v>0</v>
      </c>
      <c r="F85" s="90"/>
      <c r="G85" s="90"/>
      <c r="H85" s="90"/>
      <c r="I85" s="90"/>
    </row>
    <row r="86" spans="1:10" ht="30.75" customHeight="1">
      <c r="A86" s="103" t="s">
        <v>268</v>
      </c>
      <c r="B86" s="56"/>
      <c r="C86" s="56"/>
      <c r="D86" s="55"/>
      <c r="E86" s="88">
        <f t="shared" si="2"/>
        <v>5000</v>
      </c>
      <c r="F86" s="90"/>
      <c r="G86" s="90"/>
      <c r="H86" s="90"/>
      <c r="I86" s="90">
        <v>5000</v>
      </c>
    </row>
    <row r="87" spans="1:10" ht="30" customHeight="1">
      <c r="A87" s="103" t="s">
        <v>301</v>
      </c>
      <c r="B87" s="56"/>
      <c r="C87" s="56"/>
      <c r="D87" s="55"/>
      <c r="E87" s="88">
        <f t="shared" si="2"/>
        <v>40100</v>
      </c>
      <c r="F87" s="90"/>
      <c r="G87" s="90">
        <f>20100+50000-30000</f>
        <v>40100</v>
      </c>
      <c r="H87" s="90"/>
      <c r="I87" s="90"/>
    </row>
    <row r="88" spans="1:10" ht="34.5" customHeight="1">
      <c r="A88" s="102" t="s">
        <v>186</v>
      </c>
      <c r="B88" s="56"/>
      <c r="C88" s="56"/>
      <c r="D88" s="55"/>
      <c r="E88" s="88">
        <f t="shared" si="2"/>
        <v>8400</v>
      </c>
      <c r="F88" s="90">
        <f>2100+6300</f>
        <v>8400</v>
      </c>
      <c r="G88" s="90"/>
      <c r="H88" s="90"/>
      <c r="I88" s="90"/>
    </row>
    <row r="89" spans="1:10" ht="33" customHeight="1">
      <c r="A89" s="102" t="s">
        <v>339</v>
      </c>
      <c r="B89" s="56"/>
      <c r="C89" s="56"/>
      <c r="D89" s="55"/>
      <c r="E89" s="88">
        <f t="shared" si="2"/>
        <v>8400</v>
      </c>
      <c r="F89" s="90">
        <f>3700+4700</f>
        <v>8400</v>
      </c>
      <c r="G89" s="90"/>
      <c r="H89" s="90"/>
      <c r="I89" s="90"/>
    </row>
    <row r="90" spans="1:10" ht="7.5" hidden="1" customHeight="1">
      <c r="A90" s="102" t="s">
        <v>187</v>
      </c>
      <c r="B90" s="56"/>
      <c r="C90" s="56"/>
      <c r="D90" s="55"/>
      <c r="E90" s="88">
        <f t="shared" si="2"/>
        <v>0</v>
      </c>
      <c r="F90" s="90"/>
      <c r="G90" s="90"/>
      <c r="H90" s="90"/>
      <c r="I90" s="90"/>
    </row>
    <row r="91" spans="1:10" ht="27.75" customHeight="1">
      <c r="A91" s="101" t="s">
        <v>188</v>
      </c>
      <c r="B91" s="56"/>
      <c r="C91" s="56"/>
      <c r="D91" s="54" t="s">
        <v>199</v>
      </c>
      <c r="E91" s="87">
        <f>SUM(E92:E105)</f>
        <v>3211577.03</v>
      </c>
      <c r="F91" s="87">
        <f>F92+F95+F97+F101+F102+F106+F105+F104+F103+F98</f>
        <v>1270577.0299999998</v>
      </c>
      <c r="G91" s="87">
        <f>SUM(G92:G109)</f>
        <v>175000</v>
      </c>
      <c r="H91" s="87">
        <f>SUM(H92:H109)</f>
        <v>1762000</v>
      </c>
      <c r="I91" s="87">
        <f>SUM(I92:I109)</f>
        <v>4000</v>
      </c>
    </row>
    <row r="92" spans="1:10" ht="25.5" customHeight="1">
      <c r="A92" s="102" t="s">
        <v>189</v>
      </c>
      <c r="B92" s="56"/>
      <c r="C92" s="56"/>
      <c r="D92" s="55"/>
      <c r="E92" s="88">
        <f t="shared" ref="E92:E106" si="3">F92+G92+H92+I92</f>
        <v>68565</v>
      </c>
      <c r="F92" s="90">
        <f>4100+18865-4400</f>
        <v>18565</v>
      </c>
      <c r="G92" s="90">
        <v>50000</v>
      </c>
      <c r="H92" s="90"/>
      <c r="I92" s="90"/>
    </row>
    <row r="93" spans="1:10" ht="27" customHeight="1">
      <c r="A93" s="102" t="s">
        <v>190</v>
      </c>
      <c r="B93" s="56"/>
      <c r="C93" s="56"/>
      <c r="D93" s="55"/>
      <c r="E93" s="88">
        <f t="shared" si="3"/>
        <v>99000</v>
      </c>
      <c r="F93" s="90"/>
      <c r="G93" s="90">
        <v>95000</v>
      </c>
      <c r="H93" s="90"/>
      <c r="I93" s="90">
        <v>4000</v>
      </c>
    </row>
    <row r="94" spans="1:10" ht="31.5">
      <c r="A94" s="102" t="s">
        <v>191</v>
      </c>
      <c r="B94" s="56"/>
      <c r="C94" s="56"/>
      <c r="D94" s="55"/>
      <c r="E94" s="88">
        <f t="shared" si="3"/>
        <v>30000</v>
      </c>
      <c r="F94" s="90"/>
      <c r="G94" s="90">
        <v>30000</v>
      </c>
      <c r="H94" s="90"/>
      <c r="I94" s="90"/>
    </row>
    <row r="95" spans="1:10" ht="32.25" customHeight="1">
      <c r="A95" s="102" t="s">
        <v>346</v>
      </c>
      <c r="B95" s="56"/>
      <c r="C95" s="56"/>
      <c r="D95" s="55"/>
      <c r="E95" s="88">
        <f t="shared" si="3"/>
        <v>64825.919999999998</v>
      </c>
      <c r="F95" s="90">
        <f>15500+16600+135.84+10804.32+21785.76</f>
        <v>64825.919999999998</v>
      </c>
      <c r="G95" s="90"/>
      <c r="H95" s="90"/>
      <c r="I95" s="90"/>
    </row>
    <row r="96" spans="1:10" ht="27.75" customHeight="1">
      <c r="A96" s="102" t="s">
        <v>299</v>
      </c>
      <c r="B96" s="56"/>
      <c r="C96" s="56"/>
      <c r="D96" s="55"/>
      <c r="E96" s="88">
        <f t="shared" si="3"/>
        <v>106130</v>
      </c>
      <c r="F96" s="90"/>
      <c r="G96" s="90"/>
      <c r="H96" s="90">
        <v>106130</v>
      </c>
      <c r="I96" s="90"/>
      <c r="J96" s="33">
        <f>H96+H101</f>
        <v>113130</v>
      </c>
    </row>
    <row r="97" spans="1:10" ht="9" hidden="1" customHeight="1">
      <c r="A97" s="102" t="s">
        <v>320</v>
      </c>
      <c r="B97" s="56"/>
      <c r="C97" s="56"/>
      <c r="D97" s="55"/>
      <c r="E97" s="88">
        <f t="shared" si="3"/>
        <v>0</v>
      </c>
      <c r="F97" s="90"/>
      <c r="G97" s="90"/>
      <c r="H97" s="90"/>
      <c r="I97" s="90"/>
    </row>
    <row r="98" spans="1:10" ht="15.75" hidden="1">
      <c r="A98" s="102" t="s">
        <v>355</v>
      </c>
      <c r="B98" s="56"/>
      <c r="C98" s="56"/>
      <c r="D98" s="55"/>
      <c r="E98" s="88">
        <f t="shared" si="3"/>
        <v>0</v>
      </c>
      <c r="F98" s="90"/>
      <c r="G98" s="90"/>
      <c r="H98" s="90"/>
      <c r="I98" s="90"/>
    </row>
    <row r="99" spans="1:10" ht="35.25" customHeight="1">
      <c r="A99" s="117" t="s">
        <v>347</v>
      </c>
      <c r="B99" s="56"/>
      <c r="C99" s="56"/>
      <c r="D99" s="55"/>
      <c r="E99" s="88">
        <f t="shared" si="3"/>
        <v>1170000</v>
      </c>
      <c r="F99" s="90"/>
      <c r="G99" s="90"/>
      <c r="H99" s="90">
        <v>1170000</v>
      </c>
      <c r="I99" s="90"/>
      <c r="J99" s="32">
        <f>H100+H105+H47</f>
        <v>471712</v>
      </c>
    </row>
    <row r="100" spans="1:10" ht="81.75" customHeight="1">
      <c r="A100" s="102" t="s">
        <v>402</v>
      </c>
      <c r="B100" s="56"/>
      <c r="C100" s="56"/>
      <c r="D100" s="116"/>
      <c r="E100" s="114">
        <f t="shared" si="3"/>
        <v>140212</v>
      </c>
      <c r="F100" s="90"/>
      <c r="G100" s="90"/>
      <c r="H100" s="90">
        <v>140212</v>
      </c>
      <c r="I100" s="90"/>
      <c r="J100" s="32"/>
    </row>
    <row r="101" spans="1:10" ht="100.5" customHeight="1">
      <c r="A101" s="102" t="s">
        <v>300</v>
      </c>
      <c r="B101" s="56"/>
      <c r="C101" s="56"/>
      <c r="D101" s="55"/>
      <c r="E101" s="88">
        <f t="shared" si="3"/>
        <v>7000</v>
      </c>
      <c r="F101" s="90"/>
      <c r="G101" s="90"/>
      <c r="H101" s="90">
        <f>3200+3800</f>
        <v>7000</v>
      </c>
      <c r="I101" s="90"/>
      <c r="J101" s="32"/>
    </row>
    <row r="102" spans="1:10" ht="71.25" hidden="1" customHeight="1">
      <c r="A102" s="102" t="s">
        <v>332</v>
      </c>
      <c r="B102" s="56"/>
      <c r="C102" s="56"/>
      <c r="D102" s="55"/>
      <c r="E102" s="88">
        <f t="shared" si="3"/>
        <v>0</v>
      </c>
      <c r="F102" s="90"/>
      <c r="G102" s="90"/>
      <c r="H102" s="90"/>
      <c r="I102" s="90"/>
    </row>
    <row r="103" spans="1:10" ht="30" customHeight="1">
      <c r="A103" s="102" t="s">
        <v>340</v>
      </c>
      <c r="B103" s="56"/>
      <c r="C103" s="56"/>
      <c r="D103" s="55"/>
      <c r="E103" s="88">
        <f t="shared" si="3"/>
        <v>1187186.1099999999</v>
      </c>
      <c r="F103" s="90">
        <f>323500+326121.95-135.84+97000+318300+122400</f>
        <v>1187186.1099999999</v>
      </c>
      <c r="G103" s="90"/>
      <c r="H103" s="90"/>
      <c r="I103" s="90"/>
    </row>
    <row r="104" spans="1:10" ht="90.75" customHeight="1">
      <c r="A104" s="102" t="s">
        <v>398</v>
      </c>
      <c r="B104" s="56"/>
      <c r="C104" s="56"/>
      <c r="D104" s="55"/>
      <c r="E104" s="88">
        <f t="shared" si="3"/>
        <v>40660</v>
      </c>
      <c r="F104" s="90"/>
      <c r="G104" s="90"/>
      <c r="H104" s="90">
        <f>40700-10-30</f>
        <v>40660</v>
      </c>
      <c r="I104" s="90"/>
    </row>
    <row r="105" spans="1:10" ht="32.25" customHeight="1">
      <c r="A105" s="102" t="s">
        <v>314</v>
      </c>
      <c r="B105" s="56"/>
      <c r="C105" s="56"/>
      <c r="D105" s="55"/>
      <c r="E105" s="88">
        <f t="shared" si="3"/>
        <v>297998</v>
      </c>
      <c r="F105" s="90"/>
      <c r="G105" s="90"/>
      <c r="H105" s="90">
        <f>317500-4060-1470-31500+15526+2002</f>
        <v>297998</v>
      </c>
      <c r="I105" s="90"/>
      <c r="J105" s="33"/>
    </row>
    <row r="106" spans="1:10" ht="68.25" hidden="1" customHeight="1">
      <c r="A106" s="102" t="s">
        <v>331</v>
      </c>
      <c r="B106" s="56"/>
      <c r="C106" s="56"/>
      <c r="D106" s="55"/>
      <c r="E106" s="88">
        <f t="shared" si="3"/>
        <v>0</v>
      </c>
      <c r="F106" s="90"/>
      <c r="G106" s="90"/>
      <c r="H106" s="90"/>
      <c r="I106" s="90"/>
      <c r="J106" s="33">
        <f>H106+H105</f>
        <v>297998</v>
      </c>
    </row>
    <row r="107" spans="1:10" ht="21" hidden="1" customHeight="1">
      <c r="A107" s="101" t="s">
        <v>325</v>
      </c>
      <c r="B107" s="56"/>
      <c r="C107" s="56"/>
      <c r="D107" s="54" t="s">
        <v>326</v>
      </c>
      <c r="E107" s="87">
        <f>E108+E109</f>
        <v>0</v>
      </c>
      <c r="F107" s="92">
        <f>F108+F109</f>
        <v>0</v>
      </c>
      <c r="G107" s="92"/>
      <c r="H107" s="92"/>
      <c r="I107" s="92"/>
    </row>
    <row r="108" spans="1:10" ht="57.75" hidden="1" customHeight="1">
      <c r="A108" s="102" t="s">
        <v>327</v>
      </c>
      <c r="B108" s="56"/>
      <c r="C108" s="56"/>
      <c r="D108" s="54"/>
      <c r="E108" s="88">
        <f>F108</f>
        <v>0</v>
      </c>
      <c r="F108" s="90"/>
      <c r="G108" s="92"/>
      <c r="H108" s="92"/>
      <c r="I108" s="92"/>
    </row>
    <row r="109" spans="1:10" ht="25.5" hidden="1" customHeight="1">
      <c r="A109" s="102" t="s">
        <v>323</v>
      </c>
      <c r="B109" s="56"/>
      <c r="C109" s="56"/>
      <c r="D109" s="55"/>
      <c r="E109" s="88">
        <f>F109</f>
        <v>0</v>
      </c>
      <c r="F109" s="90"/>
      <c r="G109" s="90"/>
      <c r="H109" s="90"/>
      <c r="I109" s="90"/>
    </row>
    <row r="110" spans="1:10" ht="22.5" customHeight="1">
      <c r="A110" s="101" t="s">
        <v>192</v>
      </c>
      <c r="B110" s="56"/>
      <c r="C110" s="56"/>
      <c r="D110" s="54" t="s">
        <v>204</v>
      </c>
      <c r="E110" s="87">
        <f t="shared" ref="E110:F110" si="4">SUM(E111:E114)</f>
        <v>1908300</v>
      </c>
      <c r="F110" s="87">
        <f t="shared" si="4"/>
        <v>0</v>
      </c>
      <c r="G110" s="87">
        <f>SUM(G111:G114)</f>
        <v>1707300</v>
      </c>
      <c r="H110" s="87">
        <f t="shared" ref="H110:I110" si="5">SUM(H111:H114)</f>
        <v>201000</v>
      </c>
      <c r="I110" s="87">
        <f t="shared" si="5"/>
        <v>0</v>
      </c>
    </row>
    <row r="111" spans="1:10" ht="77.25" customHeight="1">
      <c r="A111" s="102" t="s">
        <v>406</v>
      </c>
      <c r="B111" s="56"/>
      <c r="C111" s="56"/>
      <c r="D111" s="121"/>
      <c r="E111" s="120">
        <f>F111+G111+H111+I111</f>
        <v>201000</v>
      </c>
      <c r="F111" s="120"/>
      <c r="G111" s="120"/>
      <c r="H111" s="120">
        <v>201000</v>
      </c>
      <c r="I111" s="87"/>
    </row>
    <row r="112" spans="1:10" ht="26.25" customHeight="1">
      <c r="A112" s="102" t="s">
        <v>193</v>
      </c>
      <c r="B112" s="56"/>
      <c r="C112" s="56"/>
      <c r="D112" s="55"/>
      <c r="E112" s="88">
        <f>F112+G112+H112+I112</f>
        <v>500000</v>
      </c>
      <c r="F112" s="90"/>
      <c r="G112" s="90">
        <v>500000</v>
      </c>
      <c r="H112" s="90"/>
      <c r="I112" s="90"/>
    </row>
    <row r="113" spans="1:10" ht="26.25" customHeight="1">
      <c r="A113" s="102" t="s">
        <v>319</v>
      </c>
      <c r="B113" s="56"/>
      <c r="C113" s="56"/>
      <c r="D113" s="55"/>
      <c r="E113" s="88">
        <f>F113+G113+H113+I113</f>
        <v>1078700</v>
      </c>
      <c r="F113" s="90"/>
      <c r="G113" s="90">
        <f>678700+400000</f>
        <v>1078700</v>
      </c>
      <c r="H113" s="90"/>
      <c r="I113" s="90"/>
    </row>
    <row r="114" spans="1:10" ht="36.75" customHeight="1">
      <c r="A114" s="102" t="s">
        <v>368</v>
      </c>
      <c r="B114" s="56"/>
      <c r="C114" s="56"/>
      <c r="D114" s="55"/>
      <c r="E114" s="88">
        <f>F114+G114+H114+I114</f>
        <v>128600</v>
      </c>
      <c r="F114" s="90"/>
      <c r="G114" s="90">
        <f>528600-400000</f>
        <v>128600</v>
      </c>
      <c r="H114" s="90"/>
      <c r="I114" s="90"/>
    </row>
    <row r="115" spans="1:10" ht="33" customHeight="1">
      <c r="A115" s="101" t="s">
        <v>194</v>
      </c>
      <c r="B115" s="56"/>
      <c r="C115" s="56"/>
      <c r="D115" s="54" t="s">
        <v>205</v>
      </c>
      <c r="E115" s="87">
        <f>SUM(E116:E119)</f>
        <v>127100</v>
      </c>
      <c r="F115" s="87">
        <f>SUM(F116:F119)</f>
        <v>0</v>
      </c>
      <c r="G115" s="87">
        <f>SUM(G116:G119)</f>
        <v>120100</v>
      </c>
      <c r="H115" s="87">
        <f>SUM(H116:H119)</f>
        <v>0</v>
      </c>
      <c r="I115" s="87">
        <f>SUM(I116:I119)</f>
        <v>7000</v>
      </c>
    </row>
    <row r="116" spans="1:10" ht="33.75" customHeight="1">
      <c r="A116" s="102" t="s">
        <v>195</v>
      </c>
      <c r="B116" s="56"/>
      <c r="C116" s="56"/>
      <c r="D116" s="55"/>
      <c r="E116" s="88">
        <f t="shared" ref="E116:E126" si="6">F116+G116+H116+I116</f>
        <v>45000</v>
      </c>
      <c r="F116" s="90"/>
      <c r="G116" s="90">
        <f>20000+40000-20000</f>
        <v>40000</v>
      </c>
      <c r="H116" s="90"/>
      <c r="I116" s="90">
        <v>5000</v>
      </c>
    </row>
    <row r="117" spans="1:10" ht="26.25" customHeight="1">
      <c r="A117" s="102" t="s">
        <v>333</v>
      </c>
      <c r="B117" s="56"/>
      <c r="C117" s="56"/>
      <c r="D117" s="55"/>
      <c r="E117" s="88">
        <f t="shared" si="6"/>
        <v>32100</v>
      </c>
      <c r="F117" s="90"/>
      <c r="G117" s="90">
        <f>15100+30000-15000</f>
        <v>30100</v>
      </c>
      <c r="H117" s="90"/>
      <c r="I117" s="90">
        <f>4000-2000</f>
        <v>2000</v>
      </c>
    </row>
    <row r="118" spans="1:10" ht="32.25" customHeight="1">
      <c r="A118" s="102" t="s">
        <v>298</v>
      </c>
      <c r="B118" s="56"/>
      <c r="C118" s="56"/>
      <c r="D118" s="55"/>
      <c r="E118" s="88">
        <f t="shared" si="6"/>
        <v>40000</v>
      </c>
      <c r="F118" s="90"/>
      <c r="G118" s="90">
        <v>40000</v>
      </c>
      <c r="H118" s="90"/>
      <c r="I118" s="90"/>
    </row>
    <row r="119" spans="1:10" ht="48.75" customHeight="1">
      <c r="A119" s="104" t="s">
        <v>369</v>
      </c>
      <c r="B119" s="56"/>
      <c r="C119" s="56"/>
      <c r="D119" s="55"/>
      <c r="E119" s="88">
        <f t="shared" si="6"/>
        <v>10000</v>
      </c>
      <c r="F119" s="90"/>
      <c r="G119" s="90">
        <v>10000</v>
      </c>
      <c r="H119" s="90"/>
      <c r="I119" s="90"/>
    </row>
    <row r="120" spans="1:10" ht="36" hidden="1" customHeight="1">
      <c r="A120" s="105" t="s">
        <v>350</v>
      </c>
      <c r="B120" s="56"/>
      <c r="C120" s="56"/>
      <c r="D120" s="54" t="s">
        <v>349</v>
      </c>
      <c r="E120" s="87">
        <f>E121</f>
        <v>0</v>
      </c>
      <c r="F120" s="92">
        <f>F121</f>
        <v>0</v>
      </c>
      <c r="G120" s="90">
        <f>G121</f>
        <v>0</v>
      </c>
      <c r="H120" s="90">
        <f>H121</f>
        <v>0</v>
      </c>
      <c r="I120" s="92">
        <f>I121</f>
        <v>0</v>
      </c>
    </row>
    <row r="121" spans="1:10" ht="19.5" hidden="1" customHeight="1">
      <c r="A121" s="106" t="s">
        <v>348</v>
      </c>
      <c r="B121" s="56"/>
      <c r="C121" s="56"/>
      <c r="D121" s="56"/>
      <c r="E121" s="88"/>
      <c r="F121" s="90"/>
      <c r="G121" s="90"/>
      <c r="H121" s="90"/>
      <c r="I121" s="90"/>
    </row>
    <row r="122" spans="1:10" ht="37.5" customHeight="1">
      <c r="A122" s="101" t="s">
        <v>297</v>
      </c>
      <c r="B122" s="56"/>
      <c r="C122" s="56"/>
      <c r="D122" s="54" t="s">
        <v>296</v>
      </c>
      <c r="E122" s="87">
        <f t="shared" si="6"/>
        <v>16000</v>
      </c>
      <c r="F122" s="90"/>
      <c r="G122" s="92">
        <f>G123</f>
        <v>15000</v>
      </c>
      <c r="H122" s="90"/>
      <c r="I122" s="92">
        <f>I123</f>
        <v>1000</v>
      </c>
    </row>
    <row r="123" spans="1:10" ht="36" customHeight="1">
      <c r="A123" s="102" t="s">
        <v>352</v>
      </c>
      <c r="B123" s="56"/>
      <c r="C123" s="56"/>
      <c r="D123" s="54"/>
      <c r="E123" s="88">
        <f>G123+I123</f>
        <v>16000</v>
      </c>
      <c r="F123" s="90"/>
      <c r="G123" s="90">
        <v>15000</v>
      </c>
      <c r="H123" s="90"/>
      <c r="I123" s="90">
        <v>1000</v>
      </c>
    </row>
    <row r="124" spans="1:10" ht="28.5" customHeight="1">
      <c r="A124" s="107" t="s">
        <v>291</v>
      </c>
      <c r="B124" s="54" t="s">
        <v>141</v>
      </c>
      <c r="C124" s="54" t="s">
        <v>295</v>
      </c>
      <c r="D124" s="54"/>
      <c r="E124" s="87">
        <f t="shared" si="6"/>
        <v>1042800</v>
      </c>
      <c r="F124" s="92">
        <f>F125</f>
        <v>977800</v>
      </c>
      <c r="G124" s="92">
        <f>G125+G126+G127</f>
        <v>0</v>
      </c>
      <c r="H124" s="92">
        <f>H125+H126+H127</f>
        <v>0</v>
      </c>
      <c r="I124" s="92">
        <f>I125</f>
        <v>65000</v>
      </c>
    </row>
    <row r="125" spans="1:10" ht="30.75" customHeight="1">
      <c r="A125" s="102" t="s">
        <v>174</v>
      </c>
      <c r="B125" s="56"/>
      <c r="C125" s="56"/>
      <c r="D125" s="56" t="s">
        <v>202</v>
      </c>
      <c r="E125" s="88">
        <f t="shared" si="6"/>
        <v>1042800</v>
      </c>
      <c r="F125" s="90">
        <f>F126+F127</f>
        <v>977800</v>
      </c>
      <c r="G125" s="90"/>
      <c r="H125" s="90"/>
      <c r="I125" s="90">
        <f>I126+I127</f>
        <v>65000</v>
      </c>
    </row>
    <row r="126" spans="1:10" ht="23.25" customHeight="1">
      <c r="A126" s="103" t="s">
        <v>178</v>
      </c>
      <c r="B126" s="56"/>
      <c r="C126" s="56"/>
      <c r="D126" s="56"/>
      <c r="E126" s="88">
        <f t="shared" si="6"/>
        <v>844100</v>
      </c>
      <c r="F126" s="90">
        <v>834100</v>
      </c>
      <c r="G126" s="90"/>
      <c r="H126" s="90"/>
      <c r="I126" s="90">
        <v>10000</v>
      </c>
      <c r="J126" s="13">
        <v>8.0049399999999995</v>
      </c>
    </row>
    <row r="127" spans="1:10" ht="32.25" customHeight="1">
      <c r="A127" s="102" t="s">
        <v>179</v>
      </c>
      <c r="B127" s="56"/>
      <c r="C127" s="56"/>
      <c r="D127" s="56"/>
      <c r="E127" s="88">
        <f>F127+I127</f>
        <v>198700</v>
      </c>
      <c r="F127" s="90">
        <f>136700+7000</f>
        <v>143700</v>
      </c>
      <c r="G127" s="90"/>
      <c r="H127" s="90"/>
      <c r="I127" s="90">
        <f>25000+30000</f>
        <v>55000</v>
      </c>
    </row>
    <row r="128" spans="1:10" ht="40.5" customHeight="1">
      <c r="A128" s="93" t="s">
        <v>283</v>
      </c>
      <c r="B128" s="146"/>
      <c r="C128" s="146"/>
      <c r="D128" s="146"/>
      <c r="E128" s="146" t="s">
        <v>316</v>
      </c>
      <c r="F128" s="146"/>
      <c r="G128" s="146"/>
    </row>
    <row r="129" spans="1:7" ht="11.25" customHeight="1">
      <c r="A129" s="113" t="s">
        <v>257</v>
      </c>
      <c r="B129" s="139" t="s">
        <v>258</v>
      </c>
      <c r="C129" s="139"/>
      <c r="D129" s="139"/>
      <c r="E129" s="139" t="s">
        <v>259</v>
      </c>
      <c r="F129" s="139"/>
      <c r="G129" s="139"/>
    </row>
    <row r="130" spans="1:7" ht="11.25" customHeight="1">
      <c r="A130" s="1"/>
      <c r="B130" s="1"/>
      <c r="C130" s="1"/>
      <c r="D130" s="1"/>
      <c r="E130" s="1"/>
      <c r="F130" s="12"/>
      <c r="G130" s="12"/>
    </row>
  </sheetData>
  <mergeCells count="20">
    <mergeCell ref="B21:B22"/>
    <mergeCell ref="B128:D128"/>
    <mergeCell ref="E128:G128"/>
    <mergeCell ref="B129:D129"/>
    <mergeCell ref="E129:G129"/>
    <mergeCell ref="D21:D22"/>
    <mergeCell ref="C21:C22"/>
    <mergeCell ref="A1:I1"/>
    <mergeCell ref="I6:I7"/>
    <mergeCell ref="H6:H7"/>
    <mergeCell ref="B2:E2"/>
    <mergeCell ref="A4:I4"/>
    <mergeCell ref="A5:A7"/>
    <mergeCell ref="B5:B7"/>
    <mergeCell ref="C5:C7"/>
    <mergeCell ref="D5:D7"/>
    <mergeCell ref="E5:I5"/>
    <mergeCell ref="E6:E7"/>
    <mergeCell ref="F6:F7"/>
    <mergeCell ref="G6:G7"/>
  </mergeCells>
  <pageMargins left="0" right="0" top="0" bottom="0" header="0.31496062992125984" footer="0.31496062992125984"/>
  <pageSetup paperSize="9" scale="52" fitToHeight="3" orientation="portrait" r:id="rId1"/>
  <rowBreaks count="2" manualBreakCount="2">
    <brk id="51" max="8" man="1"/>
    <brk id="9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3"/>
  <sheetViews>
    <sheetView view="pageBreakPreview" topLeftCell="A12" zoomScale="80" zoomScaleSheetLayoutView="80" workbookViewId="0">
      <selection activeCell="K7" sqref="K7"/>
    </sheetView>
  </sheetViews>
  <sheetFormatPr defaultRowHeight="15"/>
  <cols>
    <col min="1" max="1" width="56.7109375" style="13" customWidth="1"/>
    <col min="2" max="2" width="6.85546875" style="13" customWidth="1"/>
    <col min="3" max="3" width="9.28515625" style="13" customWidth="1"/>
    <col min="4" max="4" width="6.85546875" style="13" customWidth="1"/>
    <col min="5" max="5" width="18.28515625" style="13" customWidth="1"/>
    <col min="6" max="6" width="17.5703125" style="13" customWidth="1"/>
    <col min="7" max="7" width="19.5703125" style="13" customWidth="1"/>
    <col min="8" max="8" width="17.28515625" style="13" bestFit="1" customWidth="1"/>
    <col min="9" max="9" width="14.28515625" style="13" customWidth="1"/>
    <col min="10" max="10" width="9.140625" style="13"/>
    <col min="11" max="11" width="14.28515625" style="13" bestFit="1" customWidth="1"/>
    <col min="12" max="13" width="9.140625" style="13"/>
    <col min="14" max="14" width="14.7109375" style="13" customWidth="1"/>
    <col min="15" max="16384" width="9.140625" style="13"/>
  </cols>
  <sheetData>
    <row r="1" spans="1:10" ht="40.5" customHeight="1">
      <c r="A1" s="141" t="s">
        <v>341</v>
      </c>
      <c r="B1" s="141"/>
      <c r="C1" s="141"/>
      <c r="D1" s="141"/>
      <c r="E1" s="141"/>
      <c r="F1" s="141"/>
      <c r="G1" s="141"/>
      <c r="H1" s="141"/>
      <c r="I1" s="141"/>
    </row>
    <row r="2" spans="1:10" ht="31.5" customHeight="1">
      <c r="A2" s="19" t="s">
        <v>161</v>
      </c>
      <c r="B2" s="144" t="s">
        <v>318</v>
      </c>
      <c r="C2" s="144"/>
      <c r="D2" s="144"/>
      <c r="E2" s="144"/>
      <c r="F2" s="20"/>
      <c r="G2" s="28"/>
      <c r="H2" s="28"/>
      <c r="I2" s="36"/>
    </row>
    <row r="3" spans="1:10" ht="22.5" customHeight="1">
      <c r="A3" s="19" t="s">
        <v>197</v>
      </c>
      <c r="B3" s="21"/>
      <c r="C3" s="21"/>
      <c r="D3" s="21"/>
      <c r="E3" s="21"/>
      <c r="F3" s="20"/>
      <c r="G3" s="28"/>
      <c r="H3" s="28"/>
      <c r="I3" s="36"/>
    </row>
    <row r="4" spans="1:10">
      <c r="A4" s="122" t="s">
        <v>170</v>
      </c>
      <c r="B4" s="122"/>
      <c r="C4" s="122"/>
      <c r="D4" s="122"/>
      <c r="E4" s="122"/>
      <c r="F4" s="122"/>
      <c r="G4" s="122"/>
      <c r="H4" s="122"/>
      <c r="I4" s="122"/>
    </row>
    <row r="5" spans="1:10" ht="20.25" customHeight="1">
      <c r="A5" s="123" t="s">
        <v>0</v>
      </c>
      <c r="B5" s="126" t="s">
        <v>1</v>
      </c>
      <c r="C5" s="127" t="s">
        <v>370</v>
      </c>
      <c r="D5" s="127" t="s">
        <v>371</v>
      </c>
      <c r="E5" s="123" t="s">
        <v>342</v>
      </c>
      <c r="F5" s="123"/>
      <c r="G5" s="123"/>
      <c r="H5" s="123"/>
      <c r="I5" s="123"/>
    </row>
    <row r="6" spans="1:10">
      <c r="A6" s="123"/>
      <c r="B6" s="126"/>
      <c r="C6" s="127"/>
      <c r="D6" s="127"/>
      <c r="E6" s="123" t="s">
        <v>278</v>
      </c>
      <c r="F6" s="142" t="s">
        <v>279</v>
      </c>
      <c r="G6" s="142" t="s">
        <v>280</v>
      </c>
      <c r="H6" s="142" t="s">
        <v>281</v>
      </c>
      <c r="I6" s="124" t="s">
        <v>282</v>
      </c>
    </row>
    <row r="7" spans="1:10" ht="51" customHeight="1">
      <c r="A7" s="123"/>
      <c r="B7" s="126"/>
      <c r="C7" s="127"/>
      <c r="D7" s="127"/>
      <c r="E7" s="123"/>
      <c r="F7" s="143"/>
      <c r="G7" s="143"/>
      <c r="H7" s="143"/>
      <c r="I7" s="124"/>
    </row>
    <row r="8" spans="1:10" ht="15" customHeight="1">
      <c r="A8" s="38">
        <v>1</v>
      </c>
      <c r="B8" s="38">
        <v>2</v>
      </c>
      <c r="C8" s="38">
        <v>3</v>
      </c>
      <c r="D8" s="38">
        <v>4</v>
      </c>
      <c r="E8" s="37">
        <v>5</v>
      </c>
      <c r="F8" s="41">
        <v>6</v>
      </c>
      <c r="G8" s="41">
        <v>7</v>
      </c>
      <c r="H8" s="41"/>
      <c r="I8" s="38">
        <v>8</v>
      </c>
    </row>
    <row r="9" spans="1:10" ht="0.75" customHeight="1">
      <c r="A9" s="43" t="s">
        <v>302</v>
      </c>
      <c r="B9" s="44"/>
      <c r="C9" s="44"/>
      <c r="D9" s="44"/>
      <c r="E9" s="45"/>
      <c r="F9" s="46"/>
      <c r="G9" s="47"/>
      <c r="H9" s="48"/>
      <c r="I9" s="49"/>
    </row>
    <row r="10" spans="1:10" ht="23.25" hidden="1" customHeight="1">
      <c r="A10" s="43" t="s">
        <v>321</v>
      </c>
      <c r="B10" s="44"/>
      <c r="C10" s="44"/>
      <c r="D10" s="44"/>
      <c r="E10" s="45"/>
      <c r="F10" s="46"/>
      <c r="G10" s="48"/>
      <c r="H10" s="48"/>
      <c r="I10" s="49"/>
    </row>
    <row r="11" spans="1:10" ht="0.75" hidden="1" customHeight="1">
      <c r="A11" s="50" t="s">
        <v>302</v>
      </c>
      <c r="B11" s="42" t="s">
        <v>12</v>
      </c>
      <c r="C11" s="42"/>
      <c r="D11" s="42"/>
      <c r="E11" s="51"/>
      <c r="F11" s="51"/>
      <c r="G11" s="51"/>
      <c r="H11" s="51"/>
      <c r="I11" s="51"/>
    </row>
    <row r="12" spans="1:10" ht="34.5" customHeight="1">
      <c r="A12" s="96" t="s">
        <v>15</v>
      </c>
      <c r="B12" s="108" t="s">
        <v>16</v>
      </c>
      <c r="C12" s="108"/>
      <c r="D12" s="109" t="s">
        <v>148</v>
      </c>
      <c r="E12" s="87">
        <f>E13+E14+E17+E20</f>
        <v>15850981</v>
      </c>
      <c r="F12" s="87">
        <f>F13+F14+F17+F20</f>
        <v>1620381</v>
      </c>
      <c r="G12" s="87">
        <f>G13+G14+G17+G20</f>
        <v>11689500</v>
      </c>
      <c r="H12" s="87">
        <f>H13+H14+H17+H20</f>
        <v>2472100</v>
      </c>
      <c r="I12" s="87">
        <f>I13+I14+I17+I20</f>
        <v>69000</v>
      </c>
    </row>
    <row r="13" spans="1:10" ht="30.75" customHeight="1">
      <c r="A13" s="97" t="s">
        <v>17</v>
      </c>
      <c r="B13" s="109" t="s">
        <v>18</v>
      </c>
      <c r="C13" s="109" t="s">
        <v>19</v>
      </c>
      <c r="D13" s="109"/>
      <c r="E13" s="88">
        <f>F13+G13+H13+I13</f>
        <v>22000</v>
      </c>
      <c r="F13" s="88"/>
      <c r="G13" s="88"/>
      <c r="H13" s="88"/>
      <c r="I13" s="88">
        <v>22000</v>
      </c>
      <c r="J13" s="13" t="s">
        <v>275</v>
      </c>
    </row>
    <row r="14" spans="1:10" ht="37.5" customHeight="1">
      <c r="A14" s="97" t="s">
        <v>22</v>
      </c>
      <c r="B14" s="109" t="s">
        <v>23</v>
      </c>
      <c r="C14" s="109" t="s">
        <v>24</v>
      </c>
      <c r="D14" s="109" t="s">
        <v>24</v>
      </c>
      <c r="E14" s="88">
        <f>E15+E16</f>
        <v>13356881</v>
      </c>
      <c r="F14" s="88">
        <f>F15+F16</f>
        <v>1620381</v>
      </c>
      <c r="G14" s="88">
        <f>G15+G16</f>
        <v>11689500</v>
      </c>
      <c r="H14" s="88">
        <f>H15+H16</f>
        <v>0</v>
      </c>
      <c r="I14" s="88">
        <f>I15+I16</f>
        <v>47000</v>
      </c>
      <c r="J14" s="13" t="s">
        <v>276</v>
      </c>
    </row>
    <row r="15" spans="1:10" ht="85.5" customHeight="1">
      <c r="A15" s="71" t="s">
        <v>25</v>
      </c>
      <c r="B15" s="109" t="s">
        <v>26</v>
      </c>
      <c r="C15" s="109" t="s">
        <v>24</v>
      </c>
      <c r="D15" s="109" t="s">
        <v>69</v>
      </c>
      <c r="E15" s="88">
        <f>F15+G15+H15+I15</f>
        <v>13309881</v>
      </c>
      <c r="F15" s="88">
        <f>F31</f>
        <v>1620381</v>
      </c>
      <c r="G15" s="88">
        <f>G31</f>
        <v>11689500</v>
      </c>
      <c r="H15" s="88"/>
      <c r="I15" s="88"/>
      <c r="J15" s="27">
        <v>611</v>
      </c>
    </row>
    <row r="16" spans="1:10" ht="50.25" customHeight="1">
      <c r="A16" s="71" t="s">
        <v>267</v>
      </c>
      <c r="B16" s="109"/>
      <c r="C16" s="109" t="s">
        <v>24</v>
      </c>
      <c r="D16" s="109" t="s">
        <v>69</v>
      </c>
      <c r="E16" s="88">
        <f>F16+G16+H16+I16</f>
        <v>47000</v>
      </c>
      <c r="F16" s="88"/>
      <c r="G16" s="88"/>
      <c r="H16" s="88"/>
      <c r="I16" s="88">
        <v>47000</v>
      </c>
    </row>
    <row r="17" spans="1:14" ht="24.75" customHeight="1">
      <c r="A17" s="97" t="s">
        <v>33</v>
      </c>
      <c r="B17" s="109" t="s">
        <v>34</v>
      </c>
      <c r="C17" s="109" t="s">
        <v>35</v>
      </c>
      <c r="D17" s="109"/>
      <c r="E17" s="88">
        <f>F17+G17+H17+I17</f>
        <v>2472100</v>
      </c>
      <c r="F17" s="88"/>
      <c r="G17" s="88"/>
      <c r="H17" s="88">
        <f>H18</f>
        <v>2472100</v>
      </c>
      <c r="I17" s="88"/>
      <c r="J17" s="13" t="s">
        <v>274</v>
      </c>
    </row>
    <row r="18" spans="1:14" ht="30.75" customHeight="1">
      <c r="A18" s="71" t="s">
        <v>284</v>
      </c>
      <c r="B18" s="109" t="s">
        <v>285</v>
      </c>
      <c r="C18" s="109" t="s">
        <v>35</v>
      </c>
      <c r="D18" s="109"/>
      <c r="E18" s="88">
        <f>H18</f>
        <v>2472100</v>
      </c>
      <c r="F18" s="88"/>
      <c r="G18" s="88"/>
      <c r="H18" s="88">
        <f>H31</f>
        <v>2472100</v>
      </c>
      <c r="I18" s="88"/>
      <c r="N18" s="13">
        <v>15559381</v>
      </c>
    </row>
    <row r="19" spans="1:14" ht="34.5" customHeight="1">
      <c r="A19" s="71" t="s">
        <v>39</v>
      </c>
      <c r="B19" s="109" t="s">
        <v>286</v>
      </c>
      <c r="C19" s="109" t="s">
        <v>35</v>
      </c>
      <c r="D19" s="109"/>
      <c r="E19" s="88"/>
      <c r="F19" s="88"/>
      <c r="G19" s="88"/>
      <c r="H19" s="88"/>
      <c r="I19" s="88"/>
    </row>
    <row r="20" spans="1:14" ht="21.75" customHeight="1">
      <c r="A20" s="97" t="s">
        <v>36</v>
      </c>
      <c r="B20" s="109" t="s">
        <v>37</v>
      </c>
      <c r="C20" s="109" t="s">
        <v>38</v>
      </c>
      <c r="D20" s="109"/>
      <c r="E20" s="88">
        <f>E22</f>
        <v>0</v>
      </c>
      <c r="F20" s="88">
        <f>F22</f>
        <v>0</v>
      </c>
      <c r="G20" s="88">
        <f>G22</f>
        <v>0</v>
      </c>
      <c r="H20" s="88">
        <f>H22</f>
        <v>0</v>
      </c>
      <c r="I20" s="88">
        <f>I22</f>
        <v>0</v>
      </c>
      <c r="N20" s="32">
        <f>E31-N18</f>
        <v>291600</v>
      </c>
    </row>
    <row r="21" spans="1:14" ht="15.75">
      <c r="A21" s="71" t="s">
        <v>20</v>
      </c>
      <c r="B21" s="132"/>
      <c r="C21" s="132"/>
      <c r="D21" s="132"/>
      <c r="E21" s="89"/>
      <c r="F21" s="90"/>
      <c r="G21" s="90"/>
      <c r="H21" s="88"/>
      <c r="I21" s="90"/>
    </row>
    <row r="22" spans="1:14" ht="15.75" hidden="1">
      <c r="A22" s="71"/>
      <c r="B22" s="132"/>
      <c r="C22" s="132"/>
      <c r="D22" s="132"/>
      <c r="E22" s="89">
        <v>0</v>
      </c>
      <c r="F22" s="90"/>
      <c r="G22" s="90"/>
      <c r="H22" s="88"/>
      <c r="I22" s="90"/>
      <c r="J22" s="27">
        <v>612</v>
      </c>
    </row>
    <row r="23" spans="1:14" ht="33.75" hidden="1" customHeight="1">
      <c r="A23" s="71" t="s">
        <v>39</v>
      </c>
      <c r="B23" s="109" t="s">
        <v>40</v>
      </c>
      <c r="C23" s="109" t="s">
        <v>38</v>
      </c>
      <c r="D23" s="109"/>
      <c r="E23" s="88"/>
      <c r="F23" s="88"/>
      <c r="G23" s="88"/>
      <c r="H23" s="88"/>
      <c r="I23" s="88"/>
    </row>
    <row r="24" spans="1:14" ht="15.75" hidden="1">
      <c r="A24" s="71"/>
      <c r="B24" s="109"/>
      <c r="C24" s="109"/>
      <c r="D24" s="109"/>
      <c r="E24" s="88"/>
      <c r="F24" s="88"/>
      <c r="G24" s="88"/>
      <c r="H24" s="88"/>
      <c r="I24" s="88"/>
    </row>
    <row r="25" spans="1:14" ht="15" hidden="1" customHeight="1">
      <c r="A25" s="97" t="s">
        <v>41</v>
      </c>
      <c r="B25" s="109" t="s">
        <v>42</v>
      </c>
      <c r="C25" s="109"/>
      <c r="D25" s="109"/>
      <c r="E25" s="88"/>
      <c r="F25" s="88"/>
      <c r="G25" s="88"/>
      <c r="H25" s="88"/>
      <c r="I25" s="88"/>
    </row>
    <row r="26" spans="1:14" ht="15.75" hidden="1">
      <c r="A26" s="71" t="s">
        <v>20</v>
      </c>
      <c r="B26" s="109"/>
      <c r="C26" s="109"/>
      <c r="D26" s="109"/>
      <c r="E26" s="88"/>
      <c r="F26" s="88"/>
      <c r="G26" s="88"/>
      <c r="H26" s="88"/>
      <c r="I26" s="88"/>
    </row>
    <row r="27" spans="1:14" ht="15.75" hidden="1">
      <c r="A27" s="71"/>
      <c r="B27" s="109"/>
      <c r="C27" s="109"/>
      <c r="D27" s="109"/>
      <c r="E27" s="88"/>
      <c r="F27" s="88"/>
      <c r="G27" s="88"/>
      <c r="H27" s="88"/>
      <c r="I27" s="88"/>
    </row>
    <row r="28" spans="1:14" ht="15" hidden="1" customHeight="1">
      <c r="A28" s="97" t="s">
        <v>392</v>
      </c>
      <c r="B28" s="109" t="s">
        <v>43</v>
      </c>
      <c r="C28" s="109" t="s">
        <v>13</v>
      </c>
      <c r="D28" s="109" t="s">
        <v>24</v>
      </c>
      <c r="E28" s="88"/>
      <c r="F28" s="88"/>
      <c r="G28" s="88"/>
      <c r="H28" s="88"/>
      <c r="I28" s="88"/>
    </row>
    <row r="29" spans="1:14" ht="48" hidden="1" customHeight="1">
      <c r="A29" s="71" t="s">
        <v>44</v>
      </c>
      <c r="B29" s="109" t="s">
        <v>45</v>
      </c>
      <c r="C29" s="109" t="s">
        <v>46</v>
      </c>
      <c r="D29" s="109" t="s">
        <v>69</v>
      </c>
      <c r="E29" s="88"/>
      <c r="F29" s="88"/>
      <c r="G29" s="88"/>
      <c r="H29" s="88"/>
      <c r="I29" s="88"/>
    </row>
    <row r="30" spans="1:14" ht="15.75" hidden="1">
      <c r="A30" s="71"/>
      <c r="B30" s="109"/>
      <c r="C30" s="109"/>
      <c r="D30" s="109"/>
      <c r="E30" s="88"/>
      <c r="F30" s="88"/>
      <c r="G30" s="88"/>
      <c r="H30" s="88"/>
      <c r="I30" s="88"/>
    </row>
    <row r="31" spans="1:14" ht="23.25" customHeight="1">
      <c r="A31" s="96" t="s">
        <v>47</v>
      </c>
      <c r="B31" s="108" t="s">
        <v>48</v>
      </c>
      <c r="C31" s="108" t="s">
        <v>13</v>
      </c>
      <c r="D31" s="109"/>
      <c r="E31" s="87">
        <f>E32+E51+E61+E47</f>
        <v>15850981</v>
      </c>
      <c r="F31" s="87">
        <f>F32+F51+F61</f>
        <v>1620381</v>
      </c>
      <c r="G31" s="87">
        <f>G32+G51+G61</f>
        <v>11689500</v>
      </c>
      <c r="H31" s="87">
        <f>H32+H47+H61</f>
        <v>2472100</v>
      </c>
      <c r="I31" s="87">
        <f>I32+I51+I61</f>
        <v>69000</v>
      </c>
      <c r="J31" s="13" t="s">
        <v>277</v>
      </c>
    </row>
    <row r="32" spans="1:14" ht="30" customHeight="1">
      <c r="A32" s="98" t="s">
        <v>49</v>
      </c>
      <c r="B32" s="109" t="s">
        <v>50</v>
      </c>
      <c r="C32" s="109" t="s">
        <v>13</v>
      </c>
      <c r="D32" s="109"/>
      <c r="E32" s="88">
        <f>E33+E36</f>
        <v>11400200</v>
      </c>
      <c r="F32" s="88">
        <f>F33+F36</f>
        <v>151700</v>
      </c>
      <c r="G32" s="88">
        <f>G33+G36</f>
        <v>10430400</v>
      </c>
      <c r="H32" s="88">
        <f>H33+H36</f>
        <v>818100</v>
      </c>
      <c r="I32" s="88"/>
    </row>
    <row r="33" spans="1:9" ht="38.25" customHeight="1">
      <c r="A33" s="71" t="s">
        <v>51</v>
      </c>
      <c r="B33" s="109" t="s">
        <v>52</v>
      </c>
      <c r="C33" s="109" t="s">
        <v>53</v>
      </c>
      <c r="D33" s="109" t="s">
        <v>198</v>
      </c>
      <c r="E33" s="88">
        <f>F33+G33+H33+I33</f>
        <v>8754900</v>
      </c>
      <c r="F33" s="88">
        <v>115500</v>
      </c>
      <c r="G33" s="88">
        <f>104700+7906400</f>
        <v>8011100</v>
      </c>
      <c r="H33" s="88">
        <f>529300+99000</f>
        <v>628300</v>
      </c>
      <c r="I33" s="88"/>
    </row>
    <row r="34" spans="1:9" ht="14.25" hidden="1" customHeight="1">
      <c r="A34" s="71" t="s">
        <v>54</v>
      </c>
      <c r="B34" s="109" t="s">
        <v>55</v>
      </c>
      <c r="C34" s="109" t="s">
        <v>56</v>
      </c>
      <c r="D34" s="109"/>
      <c r="E34" s="88"/>
      <c r="F34" s="88"/>
      <c r="G34" s="88"/>
      <c r="H34" s="88"/>
      <c r="I34" s="88"/>
    </row>
    <row r="35" spans="1:9" ht="15.75" hidden="1" customHeight="1">
      <c r="A35" s="71" t="s">
        <v>57</v>
      </c>
      <c r="B35" s="109" t="s">
        <v>58</v>
      </c>
      <c r="C35" s="109" t="s">
        <v>59</v>
      </c>
      <c r="D35" s="109"/>
      <c r="E35" s="88"/>
      <c r="F35" s="88"/>
      <c r="G35" s="88"/>
      <c r="H35" s="88"/>
      <c r="I35" s="88"/>
    </row>
    <row r="36" spans="1:9" ht="67.5" customHeight="1">
      <c r="A36" s="71" t="s">
        <v>60</v>
      </c>
      <c r="B36" s="109" t="s">
        <v>61</v>
      </c>
      <c r="C36" s="109" t="s">
        <v>62</v>
      </c>
      <c r="D36" s="109" t="s">
        <v>200</v>
      </c>
      <c r="E36" s="88">
        <f>F36+G36+H36+I36</f>
        <v>2645300</v>
      </c>
      <c r="F36" s="88">
        <v>36200</v>
      </c>
      <c r="G36" s="88">
        <f>31600+2387700</f>
        <v>2419300</v>
      </c>
      <c r="H36" s="88">
        <f>159900+29900</f>
        <v>189800</v>
      </c>
      <c r="I36" s="88"/>
    </row>
    <row r="37" spans="1:9" ht="35.25" hidden="1" customHeight="1">
      <c r="A37" s="99" t="s">
        <v>63</v>
      </c>
      <c r="B37" s="109" t="s">
        <v>64</v>
      </c>
      <c r="C37" s="109" t="s">
        <v>62</v>
      </c>
      <c r="D37" s="109"/>
      <c r="E37" s="88">
        <f t="shared" ref="E37:E50" si="0">F37+G37+H37+I37</f>
        <v>0</v>
      </c>
      <c r="F37" s="88"/>
      <c r="G37" s="88"/>
      <c r="H37" s="88"/>
      <c r="I37" s="88"/>
    </row>
    <row r="38" spans="1:9" ht="51" hidden="1" customHeight="1">
      <c r="A38" s="99" t="s">
        <v>65</v>
      </c>
      <c r="B38" s="109" t="s">
        <v>66</v>
      </c>
      <c r="C38" s="109" t="s">
        <v>62</v>
      </c>
      <c r="D38" s="109"/>
      <c r="E38" s="88">
        <f t="shared" si="0"/>
        <v>0</v>
      </c>
      <c r="F38" s="88"/>
      <c r="G38" s="88"/>
      <c r="H38" s="88"/>
      <c r="I38" s="88"/>
    </row>
    <row r="39" spans="1:9" ht="15" hidden="1" customHeight="1">
      <c r="A39" s="71" t="s">
        <v>67</v>
      </c>
      <c r="B39" s="109" t="s">
        <v>68</v>
      </c>
      <c r="C39" s="109" t="s">
        <v>69</v>
      </c>
      <c r="D39" s="109"/>
      <c r="E39" s="88">
        <f t="shared" si="0"/>
        <v>0</v>
      </c>
      <c r="F39" s="88"/>
      <c r="G39" s="88"/>
      <c r="H39" s="88"/>
      <c r="I39" s="88"/>
    </row>
    <row r="40" spans="1:9" ht="28.5" hidden="1" customHeight="1">
      <c r="A40" s="71" t="s">
        <v>70</v>
      </c>
      <c r="B40" s="109" t="s">
        <v>71</v>
      </c>
      <c r="C40" s="109" t="s">
        <v>72</v>
      </c>
      <c r="D40" s="109"/>
      <c r="E40" s="88">
        <f t="shared" si="0"/>
        <v>0</v>
      </c>
      <c r="F40" s="88"/>
      <c r="G40" s="88"/>
      <c r="H40" s="88"/>
      <c r="I40" s="88"/>
    </row>
    <row r="41" spans="1:9" ht="31.5" hidden="1" customHeight="1">
      <c r="A41" s="71" t="s">
        <v>73</v>
      </c>
      <c r="B41" s="109" t="s">
        <v>74</v>
      </c>
      <c r="C41" s="109" t="s">
        <v>75</v>
      </c>
      <c r="D41" s="109"/>
      <c r="E41" s="88">
        <f t="shared" si="0"/>
        <v>0</v>
      </c>
      <c r="F41" s="88"/>
      <c r="G41" s="88"/>
      <c r="H41" s="88"/>
      <c r="I41" s="88"/>
    </row>
    <row r="42" spans="1:9" ht="45.75" hidden="1" customHeight="1">
      <c r="A42" s="99" t="s">
        <v>76</v>
      </c>
      <c r="B42" s="109" t="s">
        <v>77</v>
      </c>
      <c r="C42" s="109" t="s">
        <v>75</v>
      </c>
      <c r="D42" s="109"/>
      <c r="E42" s="88">
        <f t="shared" si="0"/>
        <v>0</v>
      </c>
      <c r="F42" s="88"/>
      <c r="G42" s="88"/>
      <c r="H42" s="88"/>
      <c r="I42" s="88"/>
    </row>
    <row r="43" spans="1:9" ht="37.5" hidden="1" customHeight="1">
      <c r="A43" s="99" t="s">
        <v>78</v>
      </c>
      <c r="B43" s="109" t="s">
        <v>79</v>
      </c>
      <c r="C43" s="109" t="s">
        <v>75</v>
      </c>
      <c r="D43" s="109"/>
      <c r="E43" s="88">
        <f t="shared" si="0"/>
        <v>0</v>
      </c>
      <c r="F43" s="88"/>
      <c r="G43" s="88"/>
      <c r="H43" s="88"/>
      <c r="I43" s="88"/>
    </row>
    <row r="44" spans="1:9" ht="15" hidden="1" customHeight="1">
      <c r="A44" s="97" t="s">
        <v>80</v>
      </c>
      <c r="B44" s="109" t="s">
        <v>81</v>
      </c>
      <c r="C44" s="109" t="s">
        <v>82</v>
      </c>
      <c r="D44" s="109"/>
      <c r="E44" s="88">
        <f t="shared" si="0"/>
        <v>0</v>
      </c>
      <c r="F44" s="88"/>
      <c r="G44" s="88"/>
      <c r="H44" s="88"/>
      <c r="I44" s="88"/>
    </row>
    <row r="45" spans="1:9" ht="48" hidden="1" customHeight="1">
      <c r="A45" s="71" t="s">
        <v>83</v>
      </c>
      <c r="B45" s="109" t="s">
        <v>84</v>
      </c>
      <c r="C45" s="109" t="s">
        <v>85</v>
      </c>
      <c r="D45" s="109"/>
      <c r="E45" s="88">
        <f t="shared" si="0"/>
        <v>0</v>
      </c>
      <c r="F45" s="88"/>
      <c r="G45" s="88"/>
      <c r="H45" s="88"/>
      <c r="I45" s="88"/>
    </row>
    <row r="46" spans="1:9" ht="74.25" hidden="1" customHeight="1">
      <c r="A46" s="99" t="s">
        <v>86</v>
      </c>
      <c r="B46" s="109" t="s">
        <v>87</v>
      </c>
      <c r="C46" s="109" t="s">
        <v>88</v>
      </c>
      <c r="D46" s="109"/>
      <c r="E46" s="88">
        <f t="shared" si="0"/>
        <v>0</v>
      </c>
      <c r="F46" s="88"/>
      <c r="G46" s="88"/>
      <c r="H46" s="88"/>
      <c r="I46" s="88"/>
    </row>
    <row r="47" spans="1:9" ht="35.25" customHeight="1">
      <c r="A47" s="99" t="s">
        <v>80</v>
      </c>
      <c r="B47" s="109" t="s">
        <v>81</v>
      </c>
      <c r="C47" s="109" t="s">
        <v>82</v>
      </c>
      <c r="D47" s="109"/>
      <c r="E47" s="88">
        <f t="shared" si="0"/>
        <v>1800</v>
      </c>
      <c r="F47" s="88"/>
      <c r="G47" s="88"/>
      <c r="H47" s="88">
        <f>H48</f>
        <v>1800</v>
      </c>
      <c r="I47" s="88"/>
    </row>
    <row r="48" spans="1:9" ht="60.75" customHeight="1">
      <c r="A48" s="71" t="s">
        <v>83</v>
      </c>
      <c r="B48" s="109" t="s">
        <v>84</v>
      </c>
      <c r="C48" s="109" t="s">
        <v>85</v>
      </c>
      <c r="D48" s="109"/>
      <c r="E48" s="88">
        <f t="shared" si="0"/>
        <v>1800</v>
      </c>
      <c r="F48" s="88"/>
      <c r="G48" s="88"/>
      <c r="H48" s="88">
        <f>H49</f>
        <v>1800</v>
      </c>
      <c r="I48" s="88"/>
    </row>
    <row r="49" spans="1:9" ht="63.75" customHeight="1">
      <c r="A49" s="71" t="s">
        <v>86</v>
      </c>
      <c r="B49" s="109" t="s">
        <v>87</v>
      </c>
      <c r="C49" s="109" t="s">
        <v>88</v>
      </c>
      <c r="D49" s="109"/>
      <c r="E49" s="88">
        <f t="shared" si="0"/>
        <v>1800</v>
      </c>
      <c r="F49" s="88"/>
      <c r="G49" s="88"/>
      <c r="H49" s="88">
        <f>H50</f>
        <v>1800</v>
      </c>
      <c r="I49" s="88"/>
    </row>
    <row r="50" spans="1:9" ht="83.25" customHeight="1">
      <c r="A50" s="71" t="s">
        <v>357</v>
      </c>
      <c r="B50" s="109"/>
      <c r="C50" s="109"/>
      <c r="D50" s="109" t="s">
        <v>356</v>
      </c>
      <c r="E50" s="88">
        <f t="shared" si="0"/>
        <v>1800</v>
      </c>
      <c r="F50" s="88"/>
      <c r="G50" s="88"/>
      <c r="H50" s="88">
        <v>1800</v>
      </c>
      <c r="I50" s="88"/>
    </row>
    <row r="51" spans="1:9" ht="25.5" customHeight="1">
      <c r="A51" s="97" t="s">
        <v>98</v>
      </c>
      <c r="B51" s="109" t="s">
        <v>99</v>
      </c>
      <c r="C51" s="109" t="s">
        <v>100</v>
      </c>
      <c r="D51" s="109"/>
      <c r="E51" s="88">
        <f>E52+E53+E54</f>
        <v>384081</v>
      </c>
      <c r="F51" s="88">
        <f>F52+F53+F54</f>
        <v>381081</v>
      </c>
      <c r="G51" s="88">
        <f>G52+G53+G54</f>
        <v>0</v>
      </c>
      <c r="H51" s="88">
        <f>H52+H53+H54</f>
        <v>0</v>
      </c>
      <c r="I51" s="88">
        <f>I52+I54</f>
        <v>3000</v>
      </c>
    </row>
    <row r="52" spans="1:9" ht="46.5" customHeight="1">
      <c r="A52" s="71" t="s">
        <v>101</v>
      </c>
      <c r="B52" s="109" t="s">
        <v>102</v>
      </c>
      <c r="C52" s="109" t="s">
        <v>103</v>
      </c>
      <c r="D52" s="109" t="s">
        <v>206</v>
      </c>
      <c r="E52" s="88">
        <f>F52+G52+H52+I52</f>
        <v>382081</v>
      </c>
      <c r="F52" s="88">
        <v>381081</v>
      </c>
      <c r="G52" s="88"/>
      <c r="H52" s="88"/>
      <c r="I52" s="88">
        <v>1000</v>
      </c>
    </row>
    <row r="53" spans="1:9" ht="52.5" customHeight="1">
      <c r="A53" s="71" t="s">
        <v>104</v>
      </c>
      <c r="B53" s="109" t="s">
        <v>105</v>
      </c>
      <c r="C53" s="109" t="s">
        <v>106</v>
      </c>
      <c r="D53" s="109" t="s">
        <v>206</v>
      </c>
      <c r="E53" s="88">
        <f>F53+G53+H53+I53</f>
        <v>0</v>
      </c>
      <c r="F53" s="88"/>
      <c r="G53" s="88"/>
      <c r="H53" s="88"/>
      <c r="I53" s="88"/>
    </row>
    <row r="54" spans="1:9" ht="41.25" customHeight="1">
      <c r="A54" s="71" t="s">
        <v>107</v>
      </c>
      <c r="B54" s="109" t="s">
        <v>108</v>
      </c>
      <c r="C54" s="109" t="s">
        <v>109</v>
      </c>
      <c r="D54" s="109"/>
      <c r="E54" s="88">
        <f>F54+G54+H54+I54</f>
        <v>2000</v>
      </c>
      <c r="F54" s="88"/>
      <c r="G54" s="88"/>
      <c r="H54" s="88"/>
      <c r="I54" s="88">
        <v>2000</v>
      </c>
    </row>
    <row r="55" spans="1:9" ht="57.75" hidden="1" customHeight="1">
      <c r="A55" s="97" t="s">
        <v>110</v>
      </c>
      <c r="B55" s="109" t="s">
        <v>111</v>
      </c>
      <c r="C55" s="109" t="s">
        <v>13</v>
      </c>
      <c r="D55" s="109"/>
      <c r="E55" s="88"/>
      <c r="F55" s="88"/>
      <c r="G55" s="88"/>
      <c r="H55" s="88"/>
      <c r="I55" s="88"/>
    </row>
    <row r="56" spans="1:9" ht="32.25" hidden="1" customHeight="1">
      <c r="A56" s="71" t="s">
        <v>112</v>
      </c>
      <c r="B56" s="109" t="s">
        <v>113</v>
      </c>
      <c r="C56" s="109" t="s">
        <v>114</v>
      </c>
      <c r="D56" s="109"/>
      <c r="E56" s="88"/>
      <c r="F56" s="88"/>
      <c r="G56" s="88"/>
      <c r="H56" s="88"/>
      <c r="I56" s="88"/>
    </row>
    <row r="57" spans="1:9" ht="49.5" hidden="1" customHeight="1">
      <c r="A57" s="71" t="s">
        <v>115</v>
      </c>
      <c r="B57" s="109" t="s">
        <v>116</v>
      </c>
      <c r="C57" s="109" t="s">
        <v>117</v>
      </c>
      <c r="D57" s="109"/>
      <c r="E57" s="88"/>
      <c r="F57" s="88"/>
      <c r="G57" s="88"/>
      <c r="H57" s="88"/>
      <c r="I57" s="88"/>
    </row>
    <row r="58" spans="1:9" ht="26.25" hidden="1" customHeight="1">
      <c r="A58" s="71" t="s">
        <v>118</v>
      </c>
      <c r="B58" s="109" t="s">
        <v>119</v>
      </c>
      <c r="C58" s="109" t="s">
        <v>120</v>
      </c>
      <c r="D58" s="109"/>
      <c r="E58" s="88"/>
      <c r="F58" s="88"/>
      <c r="G58" s="88"/>
      <c r="H58" s="88"/>
      <c r="I58" s="88"/>
    </row>
    <row r="59" spans="1:9" ht="34.5" hidden="1" customHeight="1">
      <c r="A59" s="97" t="s">
        <v>121</v>
      </c>
      <c r="B59" s="109" t="s">
        <v>122</v>
      </c>
      <c r="C59" s="109" t="s">
        <v>13</v>
      </c>
      <c r="D59" s="109"/>
      <c r="E59" s="88"/>
      <c r="F59" s="88"/>
      <c r="G59" s="88"/>
      <c r="H59" s="88"/>
      <c r="I59" s="88"/>
    </row>
    <row r="60" spans="1:9" ht="41.25" hidden="1" customHeight="1">
      <c r="A60" s="71" t="s">
        <v>123</v>
      </c>
      <c r="B60" s="109" t="s">
        <v>124</v>
      </c>
      <c r="C60" s="109" t="s">
        <v>125</v>
      </c>
      <c r="D60" s="109"/>
      <c r="E60" s="88"/>
      <c r="F60" s="88"/>
      <c r="G60" s="88"/>
      <c r="H60" s="88"/>
      <c r="I60" s="88"/>
    </row>
    <row r="61" spans="1:9" ht="37.5" customHeight="1">
      <c r="A61" s="100" t="s">
        <v>374</v>
      </c>
      <c r="B61" s="108" t="s">
        <v>126</v>
      </c>
      <c r="C61" s="108" t="s">
        <v>13</v>
      </c>
      <c r="D61" s="108"/>
      <c r="E61" s="87">
        <f>E64+E65+E117</f>
        <v>4064900</v>
      </c>
      <c r="F61" s="87">
        <f>F64+F65+F117</f>
        <v>1087600</v>
      </c>
      <c r="G61" s="87">
        <f>G64+G65</f>
        <v>1259100</v>
      </c>
      <c r="H61" s="87">
        <f>H64+H65+H117</f>
        <v>1652200</v>
      </c>
      <c r="I61" s="87">
        <f>I65+I117</f>
        <v>66000</v>
      </c>
    </row>
    <row r="62" spans="1:9" ht="0.75" hidden="1" customHeight="1">
      <c r="A62" s="71" t="s">
        <v>127</v>
      </c>
      <c r="B62" s="109" t="s">
        <v>128</v>
      </c>
      <c r="C62" s="109" t="s">
        <v>129</v>
      </c>
      <c r="D62" s="109"/>
      <c r="E62" s="88"/>
      <c r="F62" s="88"/>
      <c r="G62" s="88"/>
      <c r="H62" s="88"/>
      <c r="I62" s="88"/>
    </row>
    <row r="63" spans="1:9" ht="0.75" hidden="1" customHeight="1">
      <c r="A63" s="71" t="s">
        <v>130</v>
      </c>
      <c r="B63" s="109" t="s">
        <v>131</v>
      </c>
      <c r="C63" s="109" t="s">
        <v>132</v>
      </c>
      <c r="D63" s="109"/>
      <c r="E63" s="88"/>
      <c r="F63" s="88"/>
      <c r="G63" s="88"/>
      <c r="H63" s="88"/>
      <c r="I63" s="88"/>
    </row>
    <row r="64" spans="1:9" ht="47.25" hidden="1">
      <c r="A64" s="71" t="s">
        <v>133</v>
      </c>
      <c r="B64" s="109" t="s">
        <v>134</v>
      </c>
      <c r="C64" s="109" t="s">
        <v>135</v>
      </c>
      <c r="D64" s="109"/>
      <c r="E64" s="88">
        <f>F64+G64+H64+I64</f>
        <v>0</v>
      </c>
      <c r="F64" s="88"/>
      <c r="G64" s="88"/>
      <c r="H64" s="88"/>
      <c r="I64" s="88"/>
    </row>
    <row r="65" spans="1:11" ht="27.75" customHeight="1">
      <c r="A65" s="71" t="s">
        <v>136</v>
      </c>
      <c r="B65" s="109" t="s">
        <v>137</v>
      </c>
      <c r="C65" s="109" t="s">
        <v>138</v>
      </c>
      <c r="D65" s="109"/>
      <c r="E65" s="88">
        <f>E67+E70+E77+E89+E106+E110+E115</f>
        <v>3059100</v>
      </c>
      <c r="F65" s="88">
        <f>F67+F70+F77+F89+F106+F110+F115</f>
        <v>116800</v>
      </c>
      <c r="G65" s="88">
        <f>G67+G70+G77+G89+G106+G110+G115</f>
        <v>1259100</v>
      </c>
      <c r="H65" s="88">
        <f>H67+H70+H77+H89+H106+H110+H115</f>
        <v>1652200</v>
      </c>
      <c r="I65" s="88">
        <f>I67+I70+I77+I89+I106+I110+I115</f>
        <v>31000</v>
      </c>
    </row>
    <row r="66" spans="1:11" ht="15.75">
      <c r="A66" s="99" t="s">
        <v>139</v>
      </c>
      <c r="B66" s="111"/>
      <c r="C66" s="111"/>
      <c r="D66" s="111"/>
      <c r="E66" s="90"/>
      <c r="F66" s="90"/>
      <c r="G66" s="90"/>
      <c r="H66" s="90"/>
      <c r="I66" s="90"/>
    </row>
    <row r="67" spans="1:11" ht="23.25" customHeight="1">
      <c r="A67" s="101" t="s">
        <v>171</v>
      </c>
      <c r="B67" s="111"/>
      <c r="C67" s="111"/>
      <c r="D67" s="108" t="s">
        <v>201</v>
      </c>
      <c r="E67" s="87">
        <f>E68+E69</f>
        <v>6300</v>
      </c>
      <c r="F67" s="87">
        <f>F68+F69</f>
        <v>6300</v>
      </c>
      <c r="G67" s="87">
        <f>G68+G69</f>
        <v>0</v>
      </c>
      <c r="H67" s="87">
        <f>H68+H69</f>
        <v>0</v>
      </c>
      <c r="I67" s="87">
        <f>I68+I69</f>
        <v>0</v>
      </c>
      <c r="K67" s="33">
        <f>H50+H101+H96</f>
        <v>320200</v>
      </c>
    </row>
    <row r="68" spans="1:11" ht="24" customHeight="1">
      <c r="A68" s="102" t="s">
        <v>172</v>
      </c>
      <c r="B68" s="111"/>
      <c r="C68" s="111"/>
      <c r="D68" s="109"/>
      <c r="E68" s="88">
        <f>F68+G68+H68+I68</f>
        <v>6300</v>
      </c>
      <c r="F68" s="90">
        <v>6300</v>
      </c>
      <c r="G68" s="90"/>
      <c r="H68" s="90"/>
      <c r="I68" s="90"/>
    </row>
    <row r="69" spans="1:11" ht="15.75" hidden="1">
      <c r="A69" s="102" t="s">
        <v>173</v>
      </c>
      <c r="B69" s="111"/>
      <c r="C69" s="111"/>
      <c r="D69" s="109"/>
      <c r="E69" s="88">
        <f>F69+G69+H69+I69</f>
        <v>0</v>
      </c>
      <c r="F69" s="90"/>
      <c r="G69" s="90">
        <v>0</v>
      </c>
      <c r="H69" s="90"/>
      <c r="I69" s="90"/>
    </row>
    <row r="70" spans="1:11" ht="24.75" customHeight="1">
      <c r="A70" s="101" t="s">
        <v>174</v>
      </c>
      <c r="B70" s="111"/>
      <c r="C70" s="111"/>
      <c r="D70" s="108" t="s">
        <v>202</v>
      </c>
      <c r="E70" s="87">
        <f>SUM(E71:E76)</f>
        <v>122500</v>
      </c>
      <c r="F70" s="87">
        <f>SUM(F71:F76)</f>
        <v>110500</v>
      </c>
      <c r="G70" s="87">
        <f>SUM(G71:G76)</f>
        <v>0</v>
      </c>
      <c r="H70" s="87">
        <f>SUM(H71:H76)</f>
        <v>0</v>
      </c>
      <c r="I70" s="87">
        <f>SUM(I71:I76)</f>
        <v>12000</v>
      </c>
    </row>
    <row r="71" spans="1:11" ht="24.75" customHeight="1">
      <c r="A71" s="102" t="s">
        <v>175</v>
      </c>
      <c r="B71" s="111"/>
      <c r="C71" s="111"/>
      <c r="D71" s="109"/>
      <c r="E71" s="88">
        <f t="shared" ref="E71:E76" si="1">F71+G71+H71+I71</f>
        <v>37100</v>
      </c>
      <c r="F71" s="90">
        <v>32100</v>
      </c>
      <c r="G71" s="90"/>
      <c r="H71" s="90"/>
      <c r="I71" s="90">
        <v>5000</v>
      </c>
    </row>
    <row r="72" spans="1:11" ht="27.75" customHeight="1">
      <c r="A72" s="102" t="s">
        <v>176</v>
      </c>
      <c r="B72" s="111"/>
      <c r="C72" s="111"/>
      <c r="D72" s="109"/>
      <c r="E72" s="88">
        <f t="shared" si="1"/>
        <v>15600</v>
      </c>
      <c r="F72" s="90">
        <v>11600</v>
      </c>
      <c r="G72" s="90"/>
      <c r="H72" s="90"/>
      <c r="I72" s="90">
        <v>4000</v>
      </c>
    </row>
    <row r="73" spans="1:11" ht="31.5" customHeight="1">
      <c r="A73" s="102" t="s">
        <v>177</v>
      </c>
      <c r="B73" s="111"/>
      <c r="C73" s="111"/>
      <c r="D73" s="109"/>
      <c r="E73" s="88">
        <f t="shared" si="1"/>
        <v>16700</v>
      </c>
      <c r="F73" s="90">
        <v>13700</v>
      </c>
      <c r="G73" s="90"/>
      <c r="H73" s="90"/>
      <c r="I73" s="90">
        <v>3000</v>
      </c>
    </row>
    <row r="74" spans="1:11" ht="55.5" customHeight="1">
      <c r="A74" s="102" t="s">
        <v>366</v>
      </c>
      <c r="B74" s="111"/>
      <c r="C74" s="111"/>
      <c r="D74" s="109"/>
      <c r="E74" s="88">
        <f t="shared" si="1"/>
        <v>8000</v>
      </c>
      <c r="F74" s="90">
        <v>8000</v>
      </c>
      <c r="G74" s="90"/>
      <c r="H74" s="90"/>
      <c r="I74" s="90"/>
    </row>
    <row r="75" spans="1:11" ht="55.5" customHeight="1">
      <c r="A75" s="102" t="s">
        <v>367</v>
      </c>
      <c r="B75" s="111"/>
      <c r="C75" s="111"/>
      <c r="D75" s="109"/>
      <c r="E75" s="88">
        <f t="shared" si="1"/>
        <v>6000</v>
      </c>
      <c r="F75" s="90">
        <v>6000</v>
      </c>
      <c r="G75" s="90"/>
      <c r="H75" s="90"/>
      <c r="I75" s="90"/>
    </row>
    <row r="76" spans="1:11" ht="25.5" customHeight="1">
      <c r="A76" s="102" t="s">
        <v>196</v>
      </c>
      <c r="B76" s="111"/>
      <c r="C76" s="111"/>
      <c r="D76" s="109"/>
      <c r="E76" s="88">
        <f t="shared" si="1"/>
        <v>39100</v>
      </c>
      <c r="F76" s="90">
        <v>39100</v>
      </c>
      <c r="G76" s="90"/>
      <c r="H76" s="90"/>
      <c r="I76" s="90"/>
    </row>
    <row r="77" spans="1:11" ht="30.75" customHeight="1">
      <c r="A77" s="101" t="s">
        <v>180</v>
      </c>
      <c r="B77" s="111"/>
      <c r="C77" s="111"/>
      <c r="D77" s="108" t="s">
        <v>203</v>
      </c>
      <c r="E77" s="87">
        <f>SUM(E78:E88)</f>
        <v>103300</v>
      </c>
      <c r="F77" s="87">
        <f>SUM(F78:F88)</f>
        <v>0</v>
      </c>
      <c r="G77" s="87">
        <f>SUM(G78:G88)</f>
        <v>98300</v>
      </c>
      <c r="H77" s="87">
        <f>SUM(H78:H88)</f>
        <v>0</v>
      </c>
      <c r="I77" s="87">
        <f>SUM(I78:I88)</f>
        <v>5000</v>
      </c>
    </row>
    <row r="78" spans="1:11" ht="28.5" hidden="1" customHeight="1">
      <c r="A78" s="102" t="s">
        <v>181</v>
      </c>
      <c r="B78" s="111"/>
      <c r="C78" s="111"/>
      <c r="D78" s="109"/>
      <c r="E78" s="88">
        <f t="shared" ref="E78:E88" si="2">F78+G78+H78+I78</f>
        <v>0</v>
      </c>
      <c r="F78" s="90"/>
      <c r="G78" s="90"/>
      <c r="H78" s="90"/>
      <c r="I78" s="90"/>
    </row>
    <row r="79" spans="1:11" ht="0.75" hidden="1" customHeight="1">
      <c r="A79" s="102" t="s">
        <v>182</v>
      </c>
      <c r="B79" s="111"/>
      <c r="C79" s="111"/>
      <c r="D79" s="109"/>
      <c r="E79" s="88">
        <f t="shared" si="2"/>
        <v>0</v>
      </c>
      <c r="F79" s="90"/>
      <c r="G79" s="90"/>
      <c r="H79" s="90"/>
      <c r="I79" s="90"/>
    </row>
    <row r="80" spans="1:11" ht="32.25" customHeight="1">
      <c r="A80" s="102" t="s">
        <v>183</v>
      </c>
      <c r="B80" s="111"/>
      <c r="C80" s="111"/>
      <c r="D80" s="109"/>
      <c r="E80" s="88">
        <f t="shared" si="2"/>
        <v>36600</v>
      </c>
      <c r="F80" s="90"/>
      <c r="G80" s="90">
        <f>15800+20800</f>
        <v>36600</v>
      </c>
      <c r="H80" s="90"/>
      <c r="I80" s="90"/>
    </row>
    <row r="81" spans="1:9" ht="160.5" hidden="1" customHeight="1">
      <c r="A81" s="102" t="s">
        <v>184</v>
      </c>
      <c r="B81" s="111"/>
      <c r="C81" s="111"/>
      <c r="D81" s="109"/>
      <c r="E81" s="88">
        <f t="shared" si="2"/>
        <v>0</v>
      </c>
      <c r="F81" s="90"/>
      <c r="G81" s="90"/>
      <c r="H81" s="90"/>
      <c r="I81" s="90"/>
    </row>
    <row r="82" spans="1:9" ht="33" hidden="1" customHeight="1">
      <c r="A82" s="102" t="s">
        <v>185</v>
      </c>
      <c r="B82" s="111"/>
      <c r="C82" s="111"/>
      <c r="D82" s="109"/>
      <c r="E82" s="88">
        <f t="shared" si="2"/>
        <v>0</v>
      </c>
      <c r="F82" s="90"/>
      <c r="G82" s="90"/>
      <c r="H82" s="90"/>
      <c r="I82" s="90"/>
    </row>
    <row r="83" spans="1:9" ht="30" hidden="1" customHeight="1">
      <c r="A83" s="102" t="s">
        <v>273</v>
      </c>
      <c r="B83" s="111"/>
      <c r="C83" s="111"/>
      <c r="D83" s="109"/>
      <c r="E83" s="88">
        <f t="shared" si="2"/>
        <v>0</v>
      </c>
      <c r="F83" s="90"/>
      <c r="G83" s="90"/>
      <c r="H83" s="90"/>
      <c r="I83" s="90"/>
    </row>
    <row r="84" spans="1:9" ht="30" customHeight="1">
      <c r="A84" s="103" t="s">
        <v>268</v>
      </c>
      <c r="B84" s="111"/>
      <c r="C84" s="111"/>
      <c r="D84" s="109"/>
      <c r="E84" s="88">
        <f t="shared" si="2"/>
        <v>5000</v>
      </c>
      <c r="F84" s="90"/>
      <c r="G84" s="90"/>
      <c r="H84" s="90"/>
      <c r="I84" s="90">
        <v>5000</v>
      </c>
    </row>
    <row r="85" spans="1:9" ht="30" customHeight="1">
      <c r="A85" s="103" t="s">
        <v>301</v>
      </c>
      <c r="B85" s="111"/>
      <c r="C85" s="111"/>
      <c r="D85" s="109"/>
      <c r="E85" s="88">
        <f t="shared" si="2"/>
        <v>61700</v>
      </c>
      <c r="F85" s="90"/>
      <c r="G85" s="90">
        <f>20100+41600</f>
        <v>61700</v>
      </c>
      <c r="H85" s="90"/>
      <c r="I85" s="90"/>
    </row>
    <row r="86" spans="1:9" ht="24.75" hidden="1" customHeight="1">
      <c r="A86" s="102" t="s">
        <v>186</v>
      </c>
      <c r="B86" s="111"/>
      <c r="C86" s="111"/>
      <c r="D86" s="109"/>
      <c r="E86" s="88">
        <f t="shared" si="2"/>
        <v>0</v>
      </c>
      <c r="F86" s="90"/>
      <c r="G86" s="90"/>
      <c r="H86" s="90"/>
      <c r="I86" s="90"/>
    </row>
    <row r="87" spans="1:9" ht="24.75" hidden="1" customHeight="1">
      <c r="A87" s="102" t="s">
        <v>339</v>
      </c>
      <c r="B87" s="111"/>
      <c r="C87" s="111"/>
      <c r="D87" s="109"/>
      <c r="E87" s="88">
        <f t="shared" si="2"/>
        <v>0</v>
      </c>
      <c r="F87" s="90"/>
      <c r="G87" s="90"/>
      <c r="H87" s="90"/>
      <c r="I87" s="90"/>
    </row>
    <row r="88" spans="1:9" ht="15.75" hidden="1">
      <c r="A88" s="102" t="s">
        <v>187</v>
      </c>
      <c r="B88" s="111"/>
      <c r="C88" s="111"/>
      <c r="D88" s="109"/>
      <c r="E88" s="88">
        <f t="shared" si="2"/>
        <v>0</v>
      </c>
      <c r="F88" s="90"/>
      <c r="G88" s="90"/>
      <c r="H88" s="90"/>
      <c r="I88" s="90"/>
    </row>
    <row r="89" spans="1:9" ht="26.25" customHeight="1">
      <c r="A89" s="101" t="s">
        <v>188</v>
      </c>
      <c r="B89" s="111"/>
      <c r="C89" s="111"/>
      <c r="D89" s="108" t="s">
        <v>199</v>
      </c>
      <c r="E89" s="87">
        <f>SUM(E90:E102)</f>
        <v>1801800</v>
      </c>
      <c r="F89" s="87">
        <f>SUM(F90:F102)</f>
        <v>0</v>
      </c>
      <c r="G89" s="87">
        <f>SUM(G90:G102)</f>
        <v>145600</v>
      </c>
      <c r="H89" s="87">
        <f>SUM(H90:H102)</f>
        <v>1652200</v>
      </c>
      <c r="I89" s="87">
        <f>SUM(I90:I105)</f>
        <v>4000</v>
      </c>
    </row>
    <row r="90" spans="1:9" ht="25.5" customHeight="1">
      <c r="A90" s="102" t="s">
        <v>189</v>
      </c>
      <c r="B90" s="111"/>
      <c r="C90" s="111"/>
      <c r="D90" s="109"/>
      <c r="E90" s="88">
        <f>F90+G90+H90+I90</f>
        <v>41600</v>
      </c>
      <c r="F90" s="90"/>
      <c r="G90" s="90">
        <v>41600</v>
      </c>
      <c r="H90" s="90"/>
      <c r="I90" s="90"/>
    </row>
    <row r="91" spans="1:9" ht="23.25" customHeight="1">
      <c r="A91" s="102" t="s">
        <v>190</v>
      </c>
      <c r="B91" s="111"/>
      <c r="C91" s="111"/>
      <c r="D91" s="109"/>
      <c r="E91" s="88">
        <f>F91+G91+H91+I91</f>
        <v>83000</v>
      </c>
      <c r="F91" s="90"/>
      <c r="G91" s="90">
        <v>79000</v>
      </c>
      <c r="H91" s="90"/>
      <c r="I91" s="90">
        <v>4000</v>
      </c>
    </row>
    <row r="92" spans="1:9" ht="54" customHeight="1">
      <c r="A92" s="102" t="s">
        <v>191</v>
      </c>
      <c r="B92" s="111"/>
      <c r="C92" s="111"/>
      <c r="D92" s="109"/>
      <c r="E92" s="88">
        <f>F92+G92+H92+I92</f>
        <v>25000</v>
      </c>
      <c r="F92" s="90"/>
      <c r="G92" s="90">
        <v>25000</v>
      </c>
      <c r="H92" s="90"/>
      <c r="I92" s="90"/>
    </row>
    <row r="93" spans="1:9" ht="28.5" hidden="1" customHeight="1">
      <c r="A93" s="102" t="s">
        <v>346</v>
      </c>
      <c r="B93" s="111"/>
      <c r="C93" s="111"/>
      <c r="D93" s="109"/>
      <c r="E93" s="88">
        <f>F93+G93+H93+I93</f>
        <v>0</v>
      </c>
      <c r="F93" s="90"/>
      <c r="G93" s="90"/>
      <c r="H93" s="90"/>
      <c r="I93" s="90"/>
    </row>
    <row r="94" spans="1:9" ht="32.25" customHeight="1">
      <c r="A94" s="102" t="s">
        <v>299</v>
      </c>
      <c r="B94" s="111"/>
      <c r="C94" s="111"/>
      <c r="D94" s="109"/>
      <c r="E94" s="88">
        <f>H94</f>
        <v>110399.99999999999</v>
      </c>
      <c r="F94" s="90"/>
      <c r="G94" s="90"/>
      <c r="H94" s="90">
        <v>110399.99999999999</v>
      </c>
      <c r="I94" s="90"/>
    </row>
    <row r="95" spans="1:9" ht="51" customHeight="1">
      <c r="A95" s="102" t="s">
        <v>347</v>
      </c>
      <c r="B95" s="111"/>
      <c r="C95" s="111"/>
      <c r="D95" s="109"/>
      <c r="E95" s="88">
        <f>H95</f>
        <v>1182800</v>
      </c>
      <c r="F95" s="90"/>
      <c r="G95" s="90"/>
      <c r="H95" s="90">
        <v>1182800</v>
      </c>
      <c r="I95" s="90"/>
    </row>
    <row r="96" spans="1:9" ht="87" customHeight="1">
      <c r="A96" s="102" t="s">
        <v>402</v>
      </c>
      <c r="B96" s="111"/>
      <c r="C96" s="111"/>
      <c r="D96" s="115"/>
      <c r="E96" s="114">
        <f>H96</f>
        <v>291600</v>
      </c>
      <c r="F96" s="90"/>
      <c r="G96" s="90"/>
      <c r="H96" s="90">
        <v>291600</v>
      </c>
      <c r="I96" s="90"/>
    </row>
    <row r="97" spans="1:9" ht="132" hidden="1" customHeight="1">
      <c r="A97" s="102" t="s">
        <v>300</v>
      </c>
      <c r="B97" s="111"/>
      <c r="C97" s="111"/>
      <c r="D97" s="109"/>
      <c r="E97" s="88">
        <f>F97+H97</f>
        <v>0</v>
      </c>
      <c r="F97" s="90"/>
      <c r="G97" s="90"/>
      <c r="H97" s="90"/>
      <c r="I97" s="90"/>
    </row>
    <row r="98" spans="1:9" ht="71.25" hidden="1" customHeight="1">
      <c r="A98" s="102" t="s">
        <v>332</v>
      </c>
      <c r="B98" s="111"/>
      <c r="C98" s="111"/>
      <c r="D98" s="109"/>
      <c r="E98" s="88">
        <f>F98</f>
        <v>0</v>
      </c>
      <c r="F98" s="90"/>
      <c r="G98" s="90"/>
      <c r="H98" s="90"/>
      <c r="I98" s="90"/>
    </row>
    <row r="99" spans="1:9" ht="28.5" hidden="1" customHeight="1">
      <c r="A99" s="102" t="s">
        <v>340</v>
      </c>
      <c r="B99" s="111"/>
      <c r="C99" s="111"/>
      <c r="D99" s="109"/>
      <c r="E99" s="88">
        <f>F99+G99+H99+I99</f>
        <v>0</v>
      </c>
      <c r="F99" s="90"/>
      <c r="G99" s="90"/>
      <c r="H99" s="90"/>
      <c r="I99" s="90"/>
    </row>
    <row r="100" spans="1:9" ht="118.5" customHeight="1">
      <c r="A100" s="102" t="s">
        <v>398</v>
      </c>
      <c r="B100" s="111"/>
      <c r="C100" s="111"/>
      <c r="D100" s="109"/>
      <c r="E100" s="88">
        <f>F100+G100+H100+I100</f>
        <v>40600</v>
      </c>
      <c r="F100" s="90"/>
      <c r="G100" s="90"/>
      <c r="H100" s="90">
        <v>40600</v>
      </c>
      <c r="I100" s="90"/>
    </row>
    <row r="101" spans="1:9" ht="36.75" customHeight="1">
      <c r="A101" s="102" t="s">
        <v>314</v>
      </c>
      <c r="B101" s="111"/>
      <c r="C101" s="111"/>
      <c r="D101" s="109"/>
      <c r="E101" s="88">
        <f>F101+H101</f>
        <v>26800</v>
      </c>
      <c r="F101" s="90"/>
      <c r="G101" s="90"/>
      <c r="H101" s="90">
        <v>26800</v>
      </c>
      <c r="I101" s="90"/>
    </row>
    <row r="102" spans="1:9" ht="81" hidden="1" customHeight="1">
      <c r="A102" s="102" t="s">
        <v>331</v>
      </c>
      <c r="B102" s="111"/>
      <c r="C102" s="111"/>
      <c r="D102" s="109"/>
      <c r="E102" s="88">
        <f>F102+G102+H102</f>
        <v>0</v>
      </c>
      <c r="F102" s="90"/>
      <c r="G102" s="90"/>
      <c r="H102" s="90"/>
      <c r="I102" s="90"/>
    </row>
    <row r="103" spans="1:9" ht="22.5" hidden="1" customHeight="1">
      <c r="A103" s="101" t="s">
        <v>325</v>
      </c>
      <c r="B103" s="111"/>
      <c r="C103" s="111"/>
      <c r="D103" s="108" t="s">
        <v>326</v>
      </c>
      <c r="E103" s="87">
        <f>E104+E105</f>
        <v>0</v>
      </c>
      <c r="F103" s="92">
        <f>F104+F105</f>
        <v>0</v>
      </c>
      <c r="G103" s="92"/>
      <c r="H103" s="92"/>
      <c r="I103" s="92"/>
    </row>
    <row r="104" spans="1:9" ht="57.75" hidden="1" customHeight="1">
      <c r="A104" s="102" t="s">
        <v>327</v>
      </c>
      <c r="B104" s="111"/>
      <c r="C104" s="111"/>
      <c r="D104" s="108"/>
      <c r="E104" s="88">
        <f>F104</f>
        <v>0</v>
      </c>
      <c r="F104" s="90"/>
      <c r="G104" s="92"/>
      <c r="H104" s="92"/>
      <c r="I104" s="92"/>
    </row>
    <row r="105" spans="1:9" ht="25.5" hidden="1" customHeight="1">
      <c r="A105" s="102" t="s">
        <v>323</v>
      </c>
      <c r="B105" s="111"/>
      <c r="C105" s="111"/>
      <c r="D105" s="109"/>
      <c r="E105" s="88">
        <f>F105</f>
        <v>0</v>
      </c>
      <c r="F105" s="90"/>
      <c r="G105" s="90"/>
      <c r="H105" s="90"/>
      <c r="I105" s="90"/>
    </row>
    <row r="106" spans="1:9" ht="25.5" customHeight="1">
      <c r="A106" s="101" t="s">
        <v>192</v>
      </c>
      <c r="B106" s="111"/>
      <c r="C106" s="111"/>
      <c r="D106" s="108" t="s">
        <v>204</v>
      </c>
      <c r="E106" s="87">
        <f>SUM(E107:E109)</f>
        <v>874100</v>
      </c>
      <c r="F106" s="87">
        <f>SUM(F107:F109)</f>
        <v>0</v>
      </c>
      <c r="G106" s="87">
        <f>SUM(G107:G109)</f>
        <v>874100</v>
      </c>
      <c r="H106" s="87">
        <f>SUM(H107:H109)</f>
        <v>0</v>
      </c>
      <c r="I106" s="87">
        <f>SUM(I107:I109)</f>
        <v>0</v>
      </c>
    </row>
    <row r="107" spans="1:9" ht="26.25" hidden="1" customHeight="1">
      <c r="A107" s="102" t="s">
        <v>193</v>
      </c>
      <c r="B107" s="111"/>
      <c r="C107" s="111"/>
      <c r="D107" s="109"/>
      <c r="E107" s="88">
        <f>F107+G107+H107+I107</f>
        <v>0</v>
      </c>
      <c r="F107" s="90"/>
      <c r="G107" s="90"/>
      <c r="H107" s="90"/>
      <c r="I107" s="90"/>
    </row>
    <row r="108" spans="1:9" ht="27.75" customHeight="1">
      <c r="A108" s="102" t="s">
        <v>319</v>
      </c>
      <c r="B108" s="111"/>
      <c r="C108" s="111"/>
      <c r="D108" s="109"/>
      <c r="E108" s="88">
        <f>F108+G108+H108+I108</f>
        <v>554000</v>
      </c>
      <c r="F108" s="90"/>
      <c r="G108" s="90">
        <v>554000</v>
      </c>
      <c r="H108" s="90"/>
      <c r="I108" s="90"/>
    </row>
    <row r="109" spans="1:9" ht="41.25" customHeight="1">
      <c r="A109" s="102" t="s">
        <v>368</v>
      </c>
      <c r="B109" s="111"/>
      <c r="C109" s="111"/>
      <c r="D109" s="109"/>
      <c r="E109" s="88">
        <f>F109+G109+H109+I109</f>
        <v>320100</v>
      </c>
      <c r="F109" s="90"/>
      <c r="G109" s="90">
        <v>320100</v>
      </c>
      <c r="H109" s="90"/>
      <c r="I109" s="90"/>
    </row>
    <row r="110" spans="1:9" ht="37.5" customHeight="1">
      <c r="A110" s="101" t="s">
        <v>194</v>
      </c>
      <c r="B110" s="111"/>
      <c r="C110" s="111"/>
      <c r="D110" s="108" t="s">
        <v>205</v>
      </c>
      <c r="E110" s="87">
        <f>SUM(E111:E114)</f>
        <v>137600</v>
      </c>
      <c r="F110" s="87">
        <f>SUM(F111:F114)</f>
        <v>0</v>
      </c>
      <c r="G110" s="87">
        <f>SUM(G111:G114)</f>
        <v>128600</v>
      </c>
      <c r="H110" s="87">
        <f>SUM(H111:H114)</f>
        <v>0</v>
      </c>
      <c r="I110" s="87">
        <f>SUM(I111:I114)</f>
        <v>9000</v>
      </c>
    </row>
    <row r="111" spans="1:9" ht="28.5" customHeight="1">
      <c r="A111" s="102" t="s">
        <v>195</v>
      </c>
      <c r="B111" s="111"/>
      <c r="C111" s="111"/>
      <c r="D111" s="109"/>
      <c r="E111" s="88">
        <f t="shared" ref="E111:E119" si="3">F111+G111+H111+I111</f>
        <v>58300</v>
      </c>
      <c r="F111" s="90"/>
      <c r="G111" s="90">
        <f>20000+33300</f>
        <v>53300</v>
      </c>
      <c r="H111" s="90"/>
      <c r="I111" s="90">
        <v>5000</v>
      </c>
    </row>
    <row r="112" spans="1:9" ht="26.25" customHeight="1">
      <c r="A112" s="102" t="s">
        <v>333</v>
      </c>
      <c r="B112" s="111"/>
      <c r="C112" s="111"/>
      <c r="D112" s="109"/>
      <c r="E112" s="88">
        <f t="shared" si="3"/>
        <v>46000</v>
      </c>
      <c r="F112" s="90"/>
      <c r="G112" s="90">
        <f>17000+25000</f>
        <v>42000</v>
      </c>
      <c r="H112" s="90"/>
      <c r="I112" s="90">
        <v>4000</v>
      </c>
    </row>
    <row r="113" spans="1:9" ht="41.25" customHeight="1">
      <c r="A113" s="102" t="s">
        <v>298</v>
      </c>
      <c r="B113" s="111"/>
      <c r="C113" s="111"/>
      <c r="D113" s="109"/>
      <c r="E113" s="88">
        <f t="shared" si="3"/>
        <v>33300</v>
      </c>
      <c r="F113" s="90"/>
      <c r="G113" s="90">
        <v>33300</v>
      </c>
      <c r="H113" s="90"/>
      <c r="I113" s="90"/>
    </row>
    <row r="114" spans="1:9" ht="27" hidden="1" customHeight="1">
      <c r="A114" s="106" t="s">
        <v>324</v>
      </c>
      <c r="B114" s="111"/>
      <c r="C114" s="111"/>
      <c r="D114" s="111"/>
      <c r="E114" s="88">
        <f t="shared" si="3"/>
        <v>0</v>
      </c>
      <c r="F114" s="90"/>
      <c r="G114" s="90"/>
      <c r="H114" s="90"/>
      <c r="I114" s="90"/>
    </row>
    <row r="115" spans="1:9" ht="37.5" customHeight="1">
      <c r="A115" s="101" t="s">
        <v>297</v>
      </c>
      <c r="B115" s="111"/>
      <c r="C115" s="111"/>
      <c r="D115" s="108" t="s">
        <v>296</v>
      </c>
      <c r="E115" s="87">
        <f t="shared" si="3"/>
        <v>13500</v>
      </c>
      <c r="F115" s="90"/>
      <c r="G115" s="92">
        <f>G116</f>
        <v>12500</v>
      </c>
      <c r="H115" s="90"/>
      <c r="I115" s="92">
        <f>I116</f>
        <v>1000</v>
      </c>
    </row>
    <row r="116" spans="1:9" ht="36" customHeight="1">
      <c r="A116" s="102" t="s">
        <v>353</v>
      </c>
      <c r="B116" s="111"/>
      <c r="C116" s="111"/>
      <c r="D116" s="108"/>
      <c r="E116" s="88">
        <f>G116+I116</f>
        <v>13500</v>
      </c>
      <c r="F116" s="90"/>
      <c r="G116" s="90">
        <v>12500</v>
      </c>
      <c r="H116" s="90"/>
      <c r="I116" s="90">
        <v>1000</v>
      </c>
    </row>
    <row r="117" spans="1:9" ht="21" customHeight="1">
      <c r="A117" s="107" t="s">
        <v>291</v>
      </c>
      <c r="B117" s="108" t="s">
        <v>141</v>
      </c>
      <c r="C117" s="108" t="s">
        <v>295</v>
      </c>
      <c r="D117" s="108"/>
      <c r="E117" s="87">
        <f t="shared" si="3"/>
        <v>1005800</v>
      </c>
      <c r="F117" s="92">
        <f>F118</f>
        <v>970800</v>
      </c>
      <c r="G117" s="92">
        <f>G118+G119+G120</f>
        <v>0</v>
      </c>
      <c r="H117" s="92">
        <f>H118+H119+H120</f>
        <v>0</v>
      </c>
      <c r="I117" s="92">
        <f>I118</f>
        <v>35000</v>
      </c>
    </row>
    <row r="118" spans="1:9" ht="26.25" customHeight="1">
      <c r="A118" s="102" t="s">
        <v>174</v>
      </c>
      <c r="B118" s="111"/>
      <c r="C118" s="111"/>
      <c r="D118" s="111" t="s">
        <v>202</v>
      </c>
      <c r="E118" s="88">
        <f t="shared" si="3"/>
        <v>1005800</v>
      </c>
      <c r="F118" s="90">
        <f>F119+F120</f>
        <v>970800</v>
      </c>
      <c r="G118" s="90"/>
      <c r="H118" s="90"/>
      <c r="I118" s="90">
        <f>I119+I120</f>
        <v>35000</v>
      </c>
    </row>
    <row r="119" spans="1:9" ht="21" customHeight="1">
      <c r="A119" s="103" t="s">
        <v>178</v>
      </c>
      <c r="B119" s="111"/>
      <c r="C119" s="111"/>
      <c r="D119" s="111"/>
      <c r="E119" s="88">
        <f t="shared" si="3"/>
        <v>844100</v>
      </c>
      <c r="F119" s="90">
        <v>834100</v>
      </c>
      <c r="G119" s="90"/>
      <c r="H119" s="90"/>
      <c r="I119" s="90">
        <v>10000</v>
      </c>
    </row>
    <row r="120" spans="1:9" ht="28.5" customHeight="1">
      <c r="A120" s="102" t="s">
        <v>179</v>
      </c>
      <c r="B120" s="111"/>
      <c r="C120" s="111"/>
      <c r="D120" s="111"/>
      <c r="E120" s="88">
        <f>F120+I120</f>
        <v>161700</v>
      </c>
      <c r="F120" s="90">
        <v>136700</v>
      </c>
      <c r="G120" s="90"/>
      <c r="H120" s="90"/>
      <c r="I120" s="90">
        <v>25000</v>
      </c>
    </row>
    <row r="121" spans="1:9" ht="49.5" customHeight="1">
      <c r="A121" s="93" t="s">
        <v>283</v>
      </c>
      <c r="B121" s="146"/>
      <c r="C121" s="146"/>
      <c r="D121" s="146"/>
      <c r="E121" s="146" t="s">
        <v>316</v>
      </c>
      <c r="F121" s="146"/>
      <c r="G121" s="146"/>
    </row>
    <row r="122" spans="1:9" ht="11.25" customHeight="1">
      <c r="A122" s="10" t="s">
        <v>404</v>
      </c>
      <c r="B122" s="139" t="s">
        <v>258</v>
      </c>
      <c r="C122" s="139"/>
      <c r="D122" s="139"/>
      <c r="E122" s="139" t="s">
        <v>259</v>
      </c>
      <c r="F122" s="139"/>
      <c r="G122" s="139"/>
    </row>
    <row r="123" spans="1:9" ht="11.25" customHeight="1">
      <c r="A123" s="1"/>
      <c r="B123" s="1"/>
      <c r="C123" s="1"/>
      <c r="D123" s="1"/>
      <c r="E123" s="1"/>
      <c r="F123" s="12"/>
      <c r="G123" s="12"/>
    </row>
  </sheetData>
  <mergeCells count="20">
    <mergeCell ref="A1:I1"/>
    <mergeCell ref="B2:E2"/>
    <mergeCell ref="A4:I4"/>
    <mergeCell ref="A5:A7"/>
    <mergeCell ref="B5:B7"/>
    <mergeCell ref="C5:C7"/>
    <mergeCell ref="D5:D7"/>
    <mergeCell ref="E5:I5"/>
    <mergeCell ref="E6:E7"/>
    <mergeCell ref="F6:F7"/>
    <mergeCell ref="H6:H7"/>
    <mergeCell ref="I6:I7"/>
    <mergeCell ref="G6:G7"/>
    <mergeCell ref="B121:D121"/>
    <mergeCell ref="E121:G121"/>
    <mergeCell ref="B122:D122"/>
    <mergeCell ref="E122:G122"/>
    <mergeCell ref="B21:B22"/>
    <mergeCell ref="C21:C22"/>
    <mergeCell ref="D21:D22"/>
  </mergeCells>
  <pageMargins left="0" right="0" top="0" bottom="0" header="0.31496062992125984" footer="0.31496062992125984"/>
  <pageSetup paperSize="9" scale="60" fitToWidth="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"/>
  <sheetViews>
    <sheetView view="pageBreakPreview" topLeftCell="A116" zoomScale="80" zoomScaleSheetLayoutView="80" workbookViewId="0">
      <selection activeCell="E138" sqref="E138"/>
    </sheetView>
  </sheetViews>
  <sheetFormatPr defaultRowHeight="15"/>
  <cols>
    <col min="1" max="1" width="62.140625" style="13" customWidth="1"/>
    <col min="2" max="2" width="6.85546875" style="13" customWidth="1"/>
    <col min="3" max="3" width="10.140625" style="13" customWidth="1"/>
    <col min="4" max="4" width="6.85546875" style="13" customWidth="1"/>
    <col min="5" max="5" width="19" style="13" customWidth="1"/>
    <col min="6" max="6" width="16.7109375" style="13" customWidth="1"/>
    <col min="7" max="7" width="19" style="13" customWidth="1"/>
    <col min="8" max="8" width="16.85546875" style="13" customWidth="1"/>
    <col min="9" max="9" width="15.140625" style="13" customWidth="1"/>
    <col min="10" max="12" width="9.140625" style="13"/>
    <col min="13" max="13" width="12.85546875" style="13" customWidth="1"/>
    <col min="14" max="16384" width="9.140625" style="13"/>
  </cols>
  <sheetData>
    <row r="1" spans="1:13" ht="40.5" customHeight="1">
      <c r="A1" s="141" t="s">
        <v>359</v>
      </c>
      <c r="B1" s="141"/>
      <c r="C1" s="141"/>
      <c r="D1" s="141"/>
      <c r="E1" s="141"/>
      <c r="F1" s="141"/>
      <c r="G1" s="141"/>
      <c r="H1" s="141"/>
      <c r="I1" s="141"/>
    </row>
    <row r="2" spans="1:13" ht="31.5" customHeight="1">
      <c r="A2" s="19" t="s">
        <v>161</v>
      </c>
      <c r="B2" s="144" t="s">
        <v>318</v>
      </c>
      <c r="C2" s="144"/>
      <c r="D2" s="144"/>
      <c r="E2" s="144"/>
      <c r="F2" s="20"/>
      <c r="G2" s="28"/>
      <c r="H2" s="28"/>
      <c r="I2" s="36"/>
    </row>
    <row r="3" spans="1:13" ht="22.5" customHeight="1">
      <c r="A3" s="19" t="s">
        <v>197</v>
      </c>
      <c r="B3" s="21"/>
      <c r="C3" s="21"/>
      <c r="D3" s="21"/>
      <c r="E3" s="21"/>
      <c r="F3" s="20"/>
      <c r="G3" s="28"/>
      <c r="H3" s="28"/>
      <c r="I3" s="36"/>
    </row>
    <row r="4" spans="1:13">
      <c r="A4" s="122" t="s">
        <v>170</v>
      </c>
      <c r="B4" s="122"/>
      <c r="C4" s="122"/>
      <c r="D4" s="122"/>
      <c r="E4" s="122"/>
      <c r="F4" s="122"/>
      <c r="G4" s="122"/>
      <c r="H4" s="122"/>
      <c r="I4" s="122"/>
    </row>
    <row r="5" spans="1:13" ht="21" customHeight="1">
      <c r="A5" s="123" t="s">
        <v>0</v>
      </c>
      <c r="B5" s="126" t="s">
        <v>1</v>
      </c>
      <c r="C5" s="127" t="s">
        <v>375</v>
      </c>
      <c r="D5" s="127" t="s">
        <v>371</v>
      </c>
      <c r="E5" s="123" t="s">
        <v>360</v>
      </c>
      <c r="F5" s="123"/>
      <c r="G5" s="123"/>
      <c r="H5" s="123"/>
      <c r="I5" s="123"/>
    </row>
    <row r="6" spans="1:13">
      <c r="A6" s="123"/>
      <c r="B6" s="126"/>
      <c r="C6" s="127"/>
      <c r="D6" s="127"/>
      <c r="E6" s="123" t="s">
        <v>278</v>
      </c>
      <c r="F6" s="142" t="s">
        <v>279</v>
      </c>
      <c r="G6" s="142" t="s">
        <v>280</v>
      </c>
      <c r="H6" s="142" t="s">
        <v>281</v>
      </c>
      <c r="I6" s="124" t="s">
        <v>282</v>
      </c>
    </row>
    <row r="7" spans="1:13" ht="51" customHeight="1">
      <c r="A7" s="123"/>
      <c r="B7" s="126"/>
      <c r="C7" s="127"/>
      <c r="D7" s="127"/>
      <c r="E7" s="123"/>
      <c r="F7" s="143"/>
      <c r="G7" s="143"/>
      <c r="H7" s="143"/>
      <c r="I7" s="124"/>
    </row>
    <row r="8" spans="1:13" ht="15" customHeight="1">
      <c r="A8" s="38">
        <v>1</v>
      </c>
      <c r="B8" s="38">
        <v>2</v>
      </c>
      <c r="C8" s="38">
        <v>3</v>
      </c>
      <c r="D8" s="38">
        <v>4</v>
      </c>
      <c r="E8" s="37">
        <v>5</v>
      </c>
      <c r="F8" s="41">
        <v>6</v>
      </c>
      <c r="G8" s="41">
        <v>7</v>
      </c>
      <c r="H8" s="41"/>
      <c r="I8" s="38">
        <v>8</v>
      </c>
    </row>
    <row r="9" spans="1:13" ht="0.75" customHeight="1">
      <c r="A9" s="43" t="s">
        <v>302</v>
      </c>
      <c r="B9" s="44"/>
      <c r="C9" s="44"/>
      <c r="D9" s="44"/>
      <c r="E9" s="45"/>
      <c r="F9" s="46"/>
      <c r="G9" s="47"/>
      <c r="H9" s="48"/>
      <c r="I9" s="49"/>
    </row>
    <row r="10" spans="1:13" ht="23.25" hidden="1" customHeight="1">
      <c r="A10" s="43" t="s">
        <v>321</v>
      </c>
      <c r="B10" s="44"/>
      <c r="C10" s="44"/>
      <c r="D10" s="44"/>
      <c r="E10" s="45"/>
      <c r="F10" s="46"/>
      <c r="G10" s="48"/>
      <c r="H10" s="48"/>
      <c r="I10" s="49"/>
    </row>
    <row r="11" spans="1:13" ht="0.75" hidden="1" customHeight="1">
      <c r="A11" s="50" t="s">
        <v>302</v>
      </c>
      <c r="B11" s="42" t="s">
        <v>12</v>
      </c>
      <c r="C11" s="42"/>
      <c r="D11" s="42"/>
      <c r="E11" s="51"/>
      <c r="F11" s="51"/>
      <c r="G11" s="51"/>
      <c r="H11" s="51"/>
      <c r="I11" s="51"/>
    </row>
    <row r="12" spans="1:13" ht="25.5" customHeight="1">
      <c r="A12" s="96" t="s">
        <v>15</v>
      </c>
      <c r="B12" s="108" t="s">
        <v>16</v>
      </c>
      <c r="C12" s="108"/>
      <c r="D12" s="109" t="s">
        <v>148</v>
      </c>
      <c r="E12" s="87">
        <f>E13+E14+E17+E20</f>
        <v>16189981</v>
      </c>
      <c r="F12" s="87">
        <f>F13+F14+F17+F20</f>
        <v>1620281</v>
      </c>
      <c r="G12" s="87">
        <f>G13+G14+G17+G20</f>
        <v>12031500</v>
      </c>
      <c r="H12" s="87">
        <f>H13+H14+H17+H20</f>
        <v>2469200</v>
      </c>
      <c r="I12" s="87">
        <f>I13+I14+I17+I20</f>
        <v>69000</v>
      </c>
    </row>
    <row r="13" spans="1:13" ht="29.25" customHeight="1">
      <c r="A13" s="97" t="s">
        <v>17</v>
      </c>
      <c r="B13" s="109" t="s">
        <v>18</v>
      </c>
      <c r="C13" s="109" t="s">
        <v>19</v>
      </c>
      <c r="D13" s="109"/>
      <c r="E13" s="88">
        <f>F13+G13+H13+I13</f>
        <v>22000</v>
      </c>
      <c r="F13" s="88"/>
      <c r="G13" s="88"/>
      <c r="H13" s="88"/>
      <c r="I13" s="88">
        <v>22000</v>
      </c>
      <c r="J13" s="13" t="s">
        <v>275</v>
      </c>
    </row>
    <row r="14" spans="1:13" ht="37.5" customHeight="1">
      <c r="A14" s="97" t="s">
        <v>22</v>
      </c>
      <c r="B14" s="109" t="s">
        <v>23</v>
      </c>
      <c r="C14" s="109" t="s">
        <v>24</v>
      </c>
      <c r="D14" s="109" t="s">
        <v>24</v>
      </c>
      <c r="E14" s="88">
        <f>E15+E16</f>
        <v>13698781</v>
      </c>
      <c r="F14" s="88">
        <f>F15+F16</f>
        <v>1620281</v>
      </c>
      <c r="G14" s="88">
        <f>G15+G16</f>
        <v>12031500</v>
      </c>
      <c r="H14" s="88">
        <f>H15+H16</f>
        <v>0</v>
      </c>
      <c r="I14" s="88">
        <f>I15+I16</f>
        <v>47000</v>
      </c>
      <c r="J14" s="13" t="s">
        <v>276</v>
      </c>
    </row>
    <row r="15" spans="1:13" ht="86.25" customHeight="1">
      <c r="A15" s="71" t="s">
        <v>25</v>
      </c>
      <c r="B15" s="109" t="s">
        <v>26</v>
      </c>
      <c r="C15" s="109" t="s">
        <v>24</v>
      </c>
      <c r="D15" s="109" t="s">
        <v>69</v>
      </c>
      <c r="E15" s="88">
        <f>F15+G15+H15+I15</f>
        <v>13651781</v>
      </c>
      <c r="F15" s="88">
        <f>F31</f>
        <v>1620281</v>
      </c>
      <c r="G15" s="88">
        <f>G31</f>
        <v>12031500</v>
      </c>
      <c r="H15" s="88"/>
      <c r="I15" s="88"/>
      <c r="J15" s="27">
        <v>611</v>
      </c>
    </row>
    <row r="16" spans="1:13" ht="50.25" customHeight="1">
      <c r="A16" s="71" t="s">
        <v>267</v>
      </c>
      <c r="B16" s="109"/>
      <c r="C16" s="109" t="s">
        <v>24</v>
      </c>
      <c r="D16" s="109" t="s">
        <v>69</v>
      </c>
      <c r="E16" s="88">
        <f>F16+G16+H16+I16</f>
        <v>47000</v>
      </c>
      <c r="F16" s="88"/>
      <c r="G16" s="88"/>
      <c r="H16" s="88"/>
      <c r="I16" s="88">
        <v>47000</v>
      </c>
      <c r="M16" s="13">
        <v>15886681</v>
      </c>
    </row>
    <row r="17" spans="1:13" ht="24.75" customHeight="1">
      <c r="A17" s="97" t="s">
        <v>33</v>
      </c>
      <c r="B17" s="109" t="s">
        <v>34</v>
      </c>
      <c r="C17" s="109" t="s">
        <v>35</v>
      </c>
      <c r="D17" s="109"/>
      <c r="E17" s="88">
        <f>F17+G17+H17+I17</f>
        <v>2469200</v>
      </c>
      <c r="F17" s="88"/>
      <c r="G17" s="88"/>
      <c r="H17" s="88">
        <f>H18</f>
        <v>2469200</v>
      </c>
      <c r="I17" s="88"/>
      <c r="J17" s="13" t="s">
        <v>274</v>
      </c>
    </row>
    <row r="18" spans="1:13" ht="26.25" customHeight="1">
      <c r="A18" s="71" t="s">
        <v>284</v>
      </c>
      <c r="B18" s="109" t="s">
        <v>285</v>
      </c>
      <c r="C18" s="109" t="s">
        <v>35</v>
      </c>
      <c r="D18" s="109"/>
      <c r="E18" s="88">
        <f>H18</f>
        <v>2469200</v>
      </c>
      <c r="F18" s="88"/>
      <c r="G18" s="88"/>
      <c r="H18" s="88">
        <f>H31</f>
        <v>2469200</v>
      </c>
      <c r="I18" s="88"/>
      <c r="M18" s="32">
        <f>E31-M16</f>
        <v>303300</v>
      </c>
    </row>
    <row r="19" spans="1:13" ht="33" customHeight="1">
      <c r="A19" s="71" t="s">
        <v>39</v>
      </c>
      <c r="B19" s="109" t="s">
        <v>286</v>
      </c>
      <c r="C19" s="109" t="s">
        <v>35</v>
      </c>
      <c r="D19" s="109"/>
      <c r="E19" s="88"/>
      <c r="F19" s="88"/>
      <c r="G19" s="88"/>
      <c r="H19" s="88"/>
      <c r="I19" s="88"/>
    </row>
    <row r="20" spans="1:13" ht="24.75" customHeight="1">
      <c r="A20" s="97" t="s">
        <v>36</v>
      </c>
      <c r="B20" s="109" t="s">
        <v>37</v>
      </c>
      <c r="C20" s="109" t="s">
        <v>38</v>
      </c>
      <c r="D20" s="109"/>
      <c r="E20" s="88">
        <f>E22</f>
        <v>0</v>
      </c>
      <c r="F20" s="88">
        <f>F22</f>
        <v>0</v>
      </c>
      <c r="G20" s="88">
        <f>G22</f>
        <v>0</v>
      </c>
      <c r="H20" s="88">
        <f>H22</f>
        <v>0</v>
      </c>
      <c r="I20" s="88">
        <f>I22</f>
        <v>0</v>
      </c>
    </row>
    <row r="21" spans="1:13" ht="15.75">
      <c r="A21" s="71" t="s">
        <v>20</v>
      </c>
      <c r="B21" s="132"/>
      <c r="C21" s="132"/>
      <c r="D21" s="132"/>
      <c r="E21" s="89"/>
      <c r="F21" s="90"/>
      <c r="G21" s="90"/>
      <c r="H21" s="88"/>
      <c r="I21" s="90"/>
    </row>
    <row r="22" spans="1:13" ht="15.75" hidden="1">
      <c r="A22" s="71"/>
      <c r="B22" s="132"/>
      <c r="C22" s="132"/>
      <c r="D22" s="132"/>
      <c r="E22" s="89">
        <v>0</v>
      </c>
      <c r="F22" s="90"/>
      <c r="G22" s="90"/>
      <c r="H22" s="88"/>
      <c r="I22" s="90"/>
      <c r="J22" s="27">
        <v>612</v>
      </c>
    </row>
    <row r="23" spans="1:13" ht="33.75" hidden="1" customHeight="1">
      <c r="A23" s="71" t="s">
        <v>39</v>
      </c>
      <c r="B23" s="109" t="s">
        <v>40</v>
      </c>
      <c r="C23" s="109" t="s">
        <v>38</v>
      </c>
      <c r="D23" s="109"/>
      <c r="E23" s="88"/>
      <c r="F23" s="88"/>
      <c r="G23" s="88"/>
      <c r="H23" s="88"/>
      <c r="I23" s="88"/>
    </row>
    <row r="24" spans="1:13" ht="15.75" hidden="1">
      <c r="A24" s="71"/>
      <c r="B24" s="109"/>
      <c r="C24" s="109"/>
      <c r="D24" s="109"/>
      <c r="E24" s="88"/>
      <c r="F24" s="88"/>
      <c r="G24" s="88"/>
      <c r="H24" s="88"/>
      <c r="I24" s="88"/>
    </row>
    <row r="25" spans="1:13" ht="15" hidden="1" customHeight="1">
      <c r="A25" s="97" t="s">
        <v>41</v>
      </c>
      <c r="B25" s="109" t="s">
        <v>42</v>
      </c>
      <c r="C25" s="109"/>
      <c r="D25" s="109"/>
      <c r="E25" s="88"/>
      <c r="F25" s="88"/>
      <c r="G25" s="88"/>
      <c r="H25" s="88"/>
      <c r="I25" s="88"/>
    </row>
    <row r="26" spans="1:13" ht="15.75" hidden="1">
      <c r="A26" s="71" t="s">
        <v>20</v>
      </c>
      <c r="B26" s="109"/>
      <c r="C26" s="109"/>
      <c r="D26" s="109"/>
      <c r="E26" s="88"/>
      <c r="F26" s="88"/>
      <c r="G26" s="88"/>
      <c r="H26" s="88"/>
      <c r="I26" s="88"/>
    </row>
    <row r="27" spans="1:13" ht="15.75" hidden="1">
      <c r="A27" s="71"/>
      <c r="B27" s="109"/>
      <c r="C27" s="109"/>
      <c r="D27" s="109"/>
      <c r="E27" s="88"/>
      <c r="F27" s="88"/>
      <c r="G27" s="88"/>
      <c r="H27" s="88"/>
      <c r="I27" s="88"/>
    </row>
    <row r="28" spans="1:13" ht="15" hidden="1" customHeight="1">
      <c r="A28" s="97" t="s">
        <v>392</v>
      </c>
      <c r="B28" s="109" t="s">
        <v>43</v>
      </c>
      <c r="C28" s="109" t="s">
        <v>13</v>
      </c>
      <c r="D28" s="109" t="s">
        <v>24</v>
      </c>
      <c r="E28" s="88"/>
      <c r="F28" s="88"/>
      <c r="G28" s="88"/>
      <c r="H28" s="88"/>
      <c r="I28" s="88"/>
    </row>
    <row r="29" spans="1:13" ht="48" hidden="1" customHeight="1">
      <c r="A29" s="71" t="s">
        <v>44</v>
      </c>
      <c r="B29" s="109" t="s">
        <v>45</v>
      </c>
      <c r="C29" s="109" t="s">
        <v>46</v>
      </c>
      <c r="D29" s="109" t="s">
        <v>69</v>
      </c>
      <c r="E29" s="88"/>
      <c r="F29" s="88"/>
      <c r="G29" s="88"/>
      <c r="H29" s="88"/>
      <c r="I29" s="88"/>
    </row>
    <row r="30" spans="1:13" ht="15.75" hidden="1">
      <c r="A30" s="71"/>
      <c r="B30" s="109"/>
      <c r="C30" s="109"/>
      <c r="D30" s="109"/>
      <c r="E30" s="88"/>
      <c r="F30" s="88"/>
      <c r="G30" s="88"/>
      <c r="H30" s="88"/>
      <c r="I30" s="88"/>
    </row>
    <row r="31" spans="1:13" ht="27" customHeight="1">
      <c r="A31" s="96" t="s">
        <v>47</v>
      </c>
      <c r="B31" s="108" t="s">
        <v>48</v>
      </c>
      <c r="C31" s="108" t="s">
        <v>13</v>
      </c>
      <c r="D31" s="109"/>
      <c r="E31" s="87">
        <f>E32+E51+E61</f>
        <v>16189981</v>
      </c>
      <c r="F31" s="87">
        <f>F32+F51+F61</f>
        <v>1620281</v>
      </c>
      <c r="G31" s="87">
        <f>G32+G51+G61</f>
        <v>12031500</v>
      </c>
      <c r="H31" s="87">
        <f>H32+H51+H61</f>
        <v>2469200</v>
      </c>
      <c r="I31" s="87">
        <f>I32+I51+I61</f>
        <v>69000</v>
      </c>
      <c r="J31" s="13" t="s">
        <v>277</v>
      </c>
    </row>
    <row r="32" spans="1:13" ht="34.5" customHeight="1">
      <c r="A32" s="98" t="s">
        <v>49</v>
      </c>
      <c r="B32" s="109" t="s">
        <v>50</v>
      </c>
      <c r="C32" s="109" t="s">
        <v>13</v>
      </c>
      <c r="D32" s="109"/>
      <c r="E32" s="88">
        <f>E33+E36</f>
        <v>11790800</v>
      </c>
      <c r="F32" s="88">
        <f>F33+F36</f>
        <v>151700</v>
      </c>
      <c r="G32" s="88">
        <f>G33+G36</f>
        <v>10794100</v>
      </c>
      <c r="H32" s="88">
        <f>H33+H36+H47</f>
        <v>845000</v>
      </c>
      <c r="I32" s="88"/>
    </row>
    <row r="33" spans="1:9" ht="36" customHeight="1">
      <c r="A33" s="71" t="s">
        <v>51</v>
      </c>
      <c r="B33" s="109" t="s">
        <v>52</v>
      </c>
      <c r="C33" s="109" t="s">
        <v>53</v>
      </c>
      <c r="D33" s="109" t="s">
        <v>198</v>
      </c>
      <c r="E33" s="88">
        <f>F33+G33+H33+I33</f>
        <v>9054800</v>
      </c>
      <c r="F33" s="88">
        <v>115500</v>
      </c>
      <c r="G33" s="88">
        <f>108900+8181500</f>
        <v>8290400</v>
      </c>
      <c r="H33" s="88">
        <f>529300+119600</f>
        <v>648900</v>
      </c>
      <c r="I33" s="88"/>
    </row>
    <row r="34" spans="1:9" ht="0.75" customHeight="1">
      <c r="A34" s="71" t="s">
        <v>54</v>
      </c>
      <c r="B34" s="109" t="s">
        <v>55</v>
      </c>
      <c r="C34" s="109" t="s">
        <v>56</v>
      </c>
      <c r="D34" s="109"/>
      <c r="E34" s="88"/>
      <c r="F34" s="88"/>
      <c r="G34" s="88"/>
      <c r="H34" s="88"/>
      <c r="I34" s="88"/>
    </row>
    <row r="35" spans="1:9" ht="15.75" hidden="1" customHeight="1">
      <c r="A35" s="71" t="s">
        <v>57</v>
      </c>
      <c r="B35" s="109" t="s">
        <v>58</v>
      </c>
      <c r="C35" s="109" t="s">
        <v>59</v>
      </c>
      <c r="D35" s="109"/>
      <c r="E35" s="88"/>
      <c r="F35" s="88"/>
      <c r="G35" s="88"/>
      <c r="H35" s="88"/>
      <c r="I35" s="88"/>
    </row>
    <row r="36" spans="1:9" ht="70.5" customHeight="1">
      <c r="A36" s="71" t="s">
        <v>60</v>
      </c>
      <c r="B36" s="109" t="s">
        <v>61</v>
      </c>
      <c r="C36" s="109" t="s">
        <v>62</v>
      </c>
      <c r="D36" s="109" t="s">
        <v>200</v>
      </c>
      <c r="E36" s="88">
        <f>F36+G36+H36+I36</f>
        <v>2736000</v>
      </c>
      <c r="F36" s="88">
        <v>36200</v>
      </c>
      <c r="G36" s="88">
        <f>32900+2470800</f>
        <v>2503700</v>
      </c>
      <c r="H36" s="88">
        <f>159900+36200</f>
        <v>196100</v>
      </c>
      <c r="I36" s="88"/>
    </row>
    <row r="37" spans="1:9" ht="0.75" customHeight="1">
      <c r="A37" s="99" t="s">
        <v>63</v>
      </c>
      <c r="B37" s="109" t="s">
        <v>64</v>
      </c>
      <c r="C37" s="109" t="s">
        <v>62</v>
      </c>
      <c r="D37" s="109"/>
      <c r="E37" s="88"/>
      <c r="F37" s="88"/>
      <c r="G37" s="88"/>
      <c r="H37" s="88"/>
      <c r="I37" s="88"/>
    </row>
    <row r="38" spans="1:9" ht="51" hidden="1" customHeight="1">
      <c r="A38" s="99" t="s">
        <v>65</v>
      </c>
      <c r="B38" s="109" t="s">
        <v>66</v>
      </c>
      <c r="C38" s="109" t="s">
        <v>62</v>
      </c>
      <c r="D38" s="109"/>
      <c r="E38" s="88"/>
      <c r="F38" s="88"/>
      <c r="G38" s="88"/>
      <c r="H38" s="88"/>
      <c r="I38" s="88"/>
    </row>
    <row r="39" spans="1:9" ht="15" hidden="1" customHeight="1">
      <c r="A39" s="71" t="s">
        <v>67</v>
      </c>
      <c r="B39" s="109" t="s">
        <v>68</v>
      </c>
      <c r="C39" s="109" t="s">
        <v>69</v>
      </c>
      <c r="D39" s="109"/>
      <c r="E39" s="88"/>
      <c r="F39" s="88"/>
      <c r="G39" s="88"/>
      <c r="H39" s="88"/>
      <c r="I39" s="88"/>
    </row>
    <row r="40" spans="1:9" ht="28.5" hidden="1" customHeight="1">
      <c r="A40" s="71" t="s">
        <v>70</v>
      </c>
      <c r="B40" s="109" t="s">
        <v>71</v>
      </c>
      <c r="C40" s="109" t="s">
        <v>72</v>
      </c>
      <c r="D40" s="109"/>
      <c r="E40" s="88"/>
      <c r="F40" s="88"/>
      <c r="G40" s="88"/>
      <c r="H40" s="88"/>
      <c r="I40" s="88"/>
    </row>
    <row r="41" spans="1:9" ht="31.5" hidden="1" customHeight="1">
      <c r="A41" s="71" t="s">
        <v>73</v>
      </c>
      <c r="B41" s="109" t="s">
        <v>74</v>
      </c>
      <c r="C41" s="109" t="s">
        <v>75</v>
      </c>
      <c r="D41" s="109"/>
      <c r="E41" s="88"/>
      <c r="F41" s="88"/>
      <c r="G41" s="88"/>
      <c r="H41" s="88"/>
      <c r="I41" s="88"/>
    </row>
    <row r="42" spans="1:9" ht="45.75" hidden="1" customHeight="1">
      <c r="A42" s="99" t="s">
        <v>76</v>
      </c>
      <c r="B42" s="109" t="s">
        <v>77</v>
      </c>
      <c r="C42" s="109" t="s">
        <v>75</v>
      </c>
      <c r="D42" s="109"/>
      <c r="E42" s="88"/>
      <c r="F42" s="88"/>
      <c r="G42" s="88"/>
      <c r="H42" s="88"/>
      <c r="I42" s="88"/>
    </row>
    <row r="43" spans="1:9" ht="37.5" hidden="1" customHeight="1">
      <c r="A43" s="99" t="s">
        <v>78</v>
      </c>
      <c r="B43" s="109" t="s">
        <v>79</v>
      </c>
      <c r="C43" s="109" t="s">
        <v>75</v>
      </c>
      <c r="D43" s="109"/>
      <c r="E43" s="88"/>
      <c r="F43" s="88"/>
      <c r="G43" s="88"/>
      <c r="H43" s="88"/>
      <c r="I43" s="88"/>
    </row>
    <row r="44" spans="1:9" ht="15" hidden="1" customHeight="1">
      <c r="A44" s="97" t="s">
        <v>80</v>
      </c>
      <c r="B44" s="109" t="s">
        <v>81</v>
      </c>
      <c r="C44" s="109" t="s">
        <v>82</v>
      </c>
      <c r="D44" s="109"/>
      <c r="E44" s="88"/>
      <c r="F44" s="88"/>
      <c r="G44" s="88"/>
      <c r="H44" s="88"/>
      <c r="I44" s="88"/>
    </row>
    <row r="45" spans="1:9" ht="48" hidden="1" customHeight="1">
      <c r="A45" s="71" t="s">
        <v>83</v>
      </c>
      <c r="B45" s="109" t="s">
        <v>84</v>
      </c>
      <c r="C45" s="109" t="s">
        <v>85</v>
      </c>
      <c r="D45" s="109"/>
      <c r="E45" s="88"/>
      <c r="F45" s="88"/>
      <c r="G45" s="88"/>
      <c r="H45" s="88"/>
      <c r="I45" s="88"/>
    </row>
    <row r="46" spans="1:9" ht="74.25" hidden="1" customHeight="1">
      <c r="A46" s="99" t="s">
        <v>86</v>
      </c>
      <c r="B46" s="109" t="s">
        <v>87</v>
      </c>
      <c r="C46" s="109" t="s">
        <v>88</v>
      </c>
      <c r="D46" s="109"/>
      <c r="E46" s="88"/>
      <c r="F46" s="88"/>
      <c r="G46" s="88"/>
      <c r="H46" s="88"/>
      <c r="I46" s="88"/>
    </row>
    <row r="47" spans="1:9" ht="36" customHeight="1">
      <c r="A47" s="99" t="s">
        <v>338</v>
      </c>
      <c r="B47" s="109"/>
      <c r="C47" s="109"/>
      <c r="D47" s="109" t="s">
        <v>337</v>
      </c>
      <c r="E47" s="88"/>
      <c r="F47" s="88"/>
      <c r="G47" s="88"/>
      <c r="H47" s="88"/>
      <c r="I47" s="88"/>
    </row>
    <row r="48" spans="1:9" ht="28.5" hidden="1" customHeight="1">
      <c r="A48" s="71" t="s">
        <v>89</v>
      </c>
      <c r="B48" s="109" t="s">
        <v>90</v>
      </c>
      <c r="C48" s="109" t="s">
        <v>91</v>
      </c>
      <c r="D48" s="109"/>
      <c r="E48" s="88"/>
      <c r="F48" s="88"/>
      <c r="G48" s="88"/>
      <c r="H48" s="88"/>
      <c r="I48" s="88"/>
    </row>
    <row r="49" spans="1:9" ht="34.5" hidden="1" customHeight="1">
      <c r="A49" s="71" t="s">
        <v>92</v>
      </c>
      <c r="B49" s="109" t="s">
        <v>93</v>
      </c>
      <c r="C49" s="109" t="s">
        <v>94</v>
      </c>
      <c r="D49" s="109"/>
      <c r="E49" s="88"/>
      <c r="F49" s="88"/>
      <c r="G49" s="88"/>
      <c r="H49" s="88"/>
      <c r="I49" s="88"/>
    </row>
    <row r="50" spans="1:9" ht="48" hidden="1" customHeight="1">
      <c r="A50" s="71" t="s">
        <v>95</v>
      </c>
      <c r="B50" s="109" t="s">
        <v>96</v>
      </c>
      <c r="C50" s="109" t="s">
        <v>97</v>
      </c>
      <c r="D50" s="109"/>
      <c r="E50" s="88"/>
      <c r="F50" s="88"/>
      <c r="G50" s="88"/>
      <c r="H50" s="88"/>
      <c r="I50" s="88"/>
    </row>
    <row r="51" spans="1:9" ht="36" customHeight="1">
      <c r="A51" s="97" t="s">
        <v>98</v>
      </c>
      <c r="B51" s="109" t="s">
        <v>99</v>
      </c>
      <c r="C51" s="109" t="s">
        <v>100</v>
      </c>
      <c r="D51" s="109"/>
      <c r="E51" s="88">
        <f>E52+E53+E54</f>
        <v>383981</v>
      </c>
      <c r="F51" s="88">
        <f>F52+F53+F54</f>
        <v>380981</v>
      </c>
      <c r="G51" s="88">
        <f>G52+G53+G54</f>
        <v>0</v>
      </c>
      <c r="H51" s="88">
        <f>H52+H53+H54</f>
        <v>0</v>
      </c>
      <c r="I51" s="88">
        <f>I52+I54</f>
        <v>3000</v>
      </c>
    </row>
    <row r="52" spans="1:9" ht="47.25" customHeight="1">
      <c r="A52" s="71" t="s">
        <v>101</v>
      </c>
      <c r="B52" s="109" t="s">
        <v>102</v>
      </c>
      <c r="C52" s="109" t="s">
        <v>103</v>
      </c>
      <c r="D52" s="109" t="s">
        <v>206</v>
      </c>
      <c r="E52" s="88">
        <f>F52+G52+H52+I52</f>
        <v>381981</v>
      </c>
      <c r="F52" s="88">
        <v>380981</v>
      </c>
      <c r="G52" s="88"/>
      <c r="H52" s="88"/>
      <c r="I52" s="88">
        <v>1000</v>
      </c>
    </row>
    <row r="53" spans="1:9" ht="50.25" hidden="1" customHeight="1">
      <c r="A53" s="71" t="s">
        <v>104</v>
      </c>
      <c r="B53" s="109" t="s">
        <v>105</v>
      </c>
      <c r="C53" s="109" t="s">
        <v>106</v>
      </c>
      <c r="D53" s="109" t="s">
        <v>206</v>
      </c>
      <c r="E53" s="88">
        <f>F53+G53+H53+I53</f>
        <v>0</v>
      </c>
      <c r="F53" s="88"/>
      <c r="G53" s="88"/>
      <c r="H53" s="88"/>
      <c r="I53" s="88"/>
    </row>
    <row r="54" spans="1:9" ht="39.75" customHeight="1">
      <c r="A54" s="71" t="s">
        <v>107</v>
      </c>
      <c r="B54" s="109" t="s">
        <v>108</v>
      </c>
      <c r="C54" s="109" t="s">
        <v>109</v>
      </c>
      <c r="D54" s="109"/>
      <c r="E54" s="88">
        <f>F54+G54+H54+I54</f>
        <v>2000</v>
      </c>
      <c r="F54" s="88"/>
      <c r="G54" s="88"/>
      <c r="H54" s="88"/>
      <c r="I54" s="88">
        <v>2000</v>
      </c>
    </row>
    <row r="55" spans="1:9" ht="57.75" hidden="1" customHeight="1">
      <c r="A55" s="97" t="s">
        <v>110</v>
      </c>
      <c r="B55" s="109" t="s">
        <v>111</v>
      </c>
      <c r="C55" s="109" t="s">
        <v>13</v>
      </c>
      <c r="D55" s="109"/>
      <c r="E55" s="88"/>
      <c r="F55" s="88"/>
      <c r="G55" s="88"/>
      <c r="H55" s="88"/>
      <c r="I55" s="88"/>
    </row>
    <row r="56" spans="1:9" ht="32.25" hidden="1" customHeight="1">
      <c r="A56" s="71" t="s">
        <v>112</v>
      </c>
      <c r="B56" s="109" t="s">
        <v>113</v>
      </c>
      <c r="C56" s="109" t="s">
        <v>114</v>
      </c>
      <c r="D56" s="109"/>
      <c r="E56" s="88"/>
      <c r="F56" s="88"/>
      <c r="G56" s="88"/>
      <c r="H56" s="88"/>
      <c r="I56" s="88"/>
    </row>
    <row r="57" spans="1:9" ht="49.5" hidden="1" customHeight="1">
      <c r="A57" s="71" t="s">
        <v>115</v>
      </c>
      <c r="B57" s="109" t="s">
        <v>116</v>
      </c>
      <c r="C57" s="109" t="s">
        <v>117</v>
      </c>
      <c r="D57" s="109"/>
      <c r="E57" s="88"/>
      <c r="F57" s="88"/>
      <c r="G57" s="88"/>
      <c r="H57" s="88"/>
      <c r="I57" s="88"/>
    </row>
    <row r="58" spans="1:9" ht="26.25" hidden="1" customHeight="1">
      <c r="A58" s="71" t="s">
        <v>118</v>
      </c>
      <c r="B58" s="109" t="s">
        <v>119</v>
      </c>
      <c r="C58" s="109" t="s">
        <v>120</v>
      </c>
      <c r="D58" s="109"/>
      <c r="E58" s="88"/>
      <c r="F58" s="88"/>
      <c r="G58" s="88"/>
      <c r="H58" s="88"/>
      <c r="I58" s="88"/>
    </row>
    <row r="59" spans="1:9" ht="34.5" hidden="1" customHeight="1">
      <c r="A59" s="97" t="s">
        <v>121</v>
      </c>
      <c r="B59" s="109" t="s">
        <v>122</v>
      </c>
      <c r="C59" s="109" t="s">
        <v>13</v>
      </c>
      <c r="D59" s="109"/>
      <c r="E59" s="88"/>
      <c r="F59" s="88"/>
      <c r="G59" s="88"/>
      <c r="H59" s="88"/>
      <c r="I59" s="88"/>
    </row>
    <row r="60" spans="1:9" ht="48.75" hidden="1" customHeight="1">
      <c r="A60" s="71" t="s">
        <v>123</v>
      </c>
      <c r="B60" s="109" t="s">
        <v>124</v>
      </c>
      <c r="C60" s="109" t="s">
        <v>125</v>
      </c>
      <c r="D60" s="109"/>
      <c r="E60" s="88"/>
      <c r="F60" s="88"/>
      <c r="G60" s="88"/>
      <c r="H60" s="88"/>
      <c r="I60" s="88"/>
    </row>
    <row r="61" spans="1:9" ht="30.75" customHeight="1">
      <c r="A61" s="100" t="s">
        <v>393</v>
      </c>
      <c r="B61" s="108" t="s">
        <v>126</v>
      </c>
      <c r="C61" s="108" t="s">
        <v>13</v>
      </c>
      <c r="D61" s="108"/>
      <c r="E61" s="87">
        <f>E64+E65+E118</f>
        <v>4015200</v>
      </c>
      <c r="F61" s="87">
        <f>F64+F65+F118</f>
        <v>1087600</v>
      </c>
      <c r="G61" s="87">
        <f>G64+G65</f>
        <v>1237400</v>
      </c>
      <c r="H61" s="87">
        <f>H64+H65+H118</f>
        <v>1624200</v>
      </c>
      <c r="I61" s="87">
        <f>I65+I118</f>
        <v>66000</v>
      </c>
    </row>
    <row r="62" spans="1:9" ht="23.25" hidden="1" customHeight="1">
      <c r="A62" s="71" t="s">
        <v>127</v>
      </c>
      <c r="B62" s="109" t="s">
        <v>128</v>
      </c>
      <c r="C62" s="109" t="s">
        <v>129</v>
      </c>
      <c r="D62" s="109"/>
      <c r="E62" s="88"/>
      <c r="F62" s="88"/>
      <c r="G62" s="88"/>
      <c r="H62" s="88"/>
      <c r="I62" s="88"/>
    </row>
    <row r="63" spans="1:9" ht="31.5" hidden="1">
      <c r="A63" s="71" t="s">
        <v>130</v>
      </c>
      <c r="B63" s="109" t="s">
        <v>131</v>
      </c>
      <c r="C63" s="109" t="s">
        <v>132</v>
      </c>
      <c r="D63" s="109"/>
      <c r="E63" s="88"/>
      <c r="F63" s="88"/>
      <c r="G63" s="88"/>
      <c r="H63" s="88"/>
      <c r="I63" s="88"/>
    </row>
    <row r="64" spans="1:9" ht="31.5" hidden="1">
      <c r="A64" s="71" t="s">
        <v>133</v>
      </c>
      <c r="B64" s="109" t="s">
        <v>134</v>
      </c>
      <c r="C64" s="109" t="s">
        <v>135</v>
      </c>
      <c r="D64" s="109"/>
      <c r="E64" s="88">
        <f>F64+G64+H64+I64</f>
        <v>0</v>
      </c>
      <c r="F64" s="88"/>
      <c r="G64" s="88"/>
      <c r="H64" s="88"/>
      <c r="I64" s="88"/>
    </row>
    <row r="65" spans="1:9" ht="15.75">
      <c r="A65" s="71" t="s">
        <v>136</v>
      </c>
      <c r="B65" s="109" t="s">
        <v>137</v>
      </c>
      <c r="C65" s="109" t="s">
        <v>138</v>
      </c>
      <c r="D65" s="109"/>
      <c r="E65" s="88">
        <f>E67+E70+E77+E89+E107+E111+E116</f>
        <v>3009400</v>
      </c>
      <c r="F65" s="88">
        <f>F67+F70+F77+F89+F107+F111+F116</f>
        <v>116800</v>
      </c>
      <c r="G65" s="88">
        <f>G67+G70+G77+G89+G107+G111+G116</f>
        <v>1237400</v>
      </c>
      <c r="H65" s="88">
        <f>H67+H70+H77+H89+H107+H111+H116</f>
        <v>1624200</v>
      </c>
      <c r="I65" s="88">
        <f>I67+I70+I77+I89+I107+I111+I116</f>
        <v>31000</v>
      </c>
    </row>
    <row r="66" spans="1:9" ht="15.75">
      <c r="A66" s="99" t="s">
        <v>139</v>
      </c>
      <c r="B66" s="111"/>
      <c r="C66" s="111"/>
      <c r="D66" s="111"/>
      <c r="E66" s="90"/>
      <c r="F66" s="90"/>
      <c r="G66" s="90"/>
      <c r="H66" s="90"/>
      <c r="I66" s="90"/>
    </row>
    <row r="67" spans="1:9" ht="22.5" customHeight="1">
      <c r="A67" s="101" t="s">
        <v>171</v>
      </c>
      <c r="B67" s="111"/>
      <c r="C67" s="111"/>
      <c r="D67" s="108" t="s">
        <v>201</v>
      </c>
      <c r="E67" s="87">
        <f>E68+E69</f>
        <v>6300</v>
      </c>
      <c r="F67" s="87">
        <f>F68+F69</f>
        <v>6300</v>
      </c>
      <c r="G67" s="87">
        <f>G68+G69</f>
        <v>0</v>
      </c>
      <c r="H67" s="87">
        <f>H68+H69</f>
        <v>0</v>
      </c>
      <c r="I67" s="87">
        <f>I68+I69</f>
        <v>0</v>
      </c>
    </row>
    <row r="68" spans="1:9" ht="26.25" customHeight="1">
      <c r="A68" s="102" t="s">
        <v>172</v>
      </c>
      <c r="B68" s="111"/>
      <c r="C68" s="111"/>
      <c r="D68" s="109"/>
      <c r="E68" s="88">
        <f>F68+G68+H68+I68</f>
        <v>6300</v>
      </c>
      <c r="F68" s="90">
        <v>6300</v>
      </c>
      <c r="G68" s="90"/>
      <c r="H68" s="90"/>
      <c r="I68" s="90"/>
    </row>
    <row r="69" spans="1:9" ht="15.75" hidden="1">
      <c r="A69" s="102" t="s">
        <v>173</v>
      </c>
      <c r="B69" s="111"/>
      <c r="C69" s="111"/>
      <c r="D69" s="109"/>
      <c r="E69" s="88">
        <f>F69+G69+H69+I69</f>
        <v>0</v>
      </c>
      <c r="F69" s="90"/>
      <c r="G69" s="90">
        <v>0</v>
      </c>
      <c r="H69" s="90"/>
      <c r="I69" s="90"/>
    </row>
    <row r="70" spans="1:9" ht="24.75" customHeight="1">
      <c r="A70" s="101" t="s">
        <v>174</v>
      </c>
      <c r="B70" s="111"/>
      <c r="C70" s="111"/>
      <c r="D70" s="108" t="s">
        <v>202</v>
      </c>
      <c r="E70" s="87">
        <f>SUM(E71:E76)</f>
        <v>122500</v>
      </c>
      <c r="F70" s="87">
        <f>SUM(F71:F76)</f>
        <v>110500</v>
      </c>
      <c r="G70" s="87">
        <f>SUM(G71:G76)</f>
        <v>0</v>
      </c>
      <c r="H70" s="87">
        <f>SUM(H71:H76)</f>
        <v>0</v>
      </c>
      <c r="I70" s="87">
        <f>SUM(I71:I76)</f>
        <v>12000</v>
      </c>
    </row>
    <row r="71" spans="1:9" ht="18.75" customHeight="1">
      <c r="A71" s="102" t="s">
        <v>175</v>
      </c>
      <c r="B71" s="111"/>
      <c r="C71" s="111"/>
      <c r="D71" s="109"/>
      <c r="E71" s="88">
        <f t="shared" ref="E71:E76" si="0">F71+G71+H71+I71</f>
        <v>37100</v>
      </c>
      <c r="F71" s="90">
        <v>32100</v>
      </c>
      <c r="G71" s="90"/>
      <c r="H71" s="90"/>
      <c r="I71" s="90">
        <v>5000</v>
      </c>
    </row>
    <row r="72" spans="1:9" ht="21" customHeight="1">
      <c r="A72" s="102" t="s">
        <v>176</v>
      </c>
      <c r="B72" s="111"/>
      <c r="C72" s="111"/>
      <c r="D72" s="109"/>
      <c r="E72" s="88">
        <f t="shared" si="0"/>
        <v>15600</v>
      </c>
      <c r="F72" s="90">
        <v>11600</v>
      </c>
      <c r="G72" s="90"/>
      <c r="H72" s="90"/>
      <c r="I72" s="90">
        <v>4000</v>
      </c>
    </row>
    <row r="73" spans="1:9" ht="21" customHeight="1">
      <c r="A73" s="102" t="s">
        <v>177</v>
      </c>
      <c r="B73" s="111"/>
      <c r="C73" s="111"/>
      <c r="D73" s="109"/>
      <c r="E73" s="88">
        <f t="shared" si="0"/>
        <v>16700</v>
      </c>
      <c r="F73" s="90">
        <v>13700</v>
      </c>
      <c r="G73" s="90"/>
      <c r="H73" s="90"/>
      <c r="I73" s="90">
        <v>3000</v>
      </c>
    </row>
    <row r="74" spans="1:9" ht="48.75" customHeight="1">
      <c r="A74" s="102" t="s">
        <v>366</v>
      </c>
      <c r="B74" s="111"/>
      <c r="C74" s="111"/>
      <c r="D74" s="109"/>
      <c r="E74" s="88">
        <f t="shared" si="0"/>
        <v>8000</v>
      </c>
      <c r="F74" s="90">
        <v>8000</v>
      </c>
      <c r="G74" s="90"/>
      <c r="H74" s="90"/>
      <c r="I74" s="90"/>
    </row>
    <row r="75" spans="1:9" ht="50.25" customHeight="1">
      <c r="A75" s="102" t="s">
        <v>367</v>
      </c>
      <c r="B75" s="111"/>
      <c r="C75" s="111"/>
      <c r="D75" s="109"/>
      <c r="E75" s="88">
        <f t="shared" si="0"/>
        <v>6000</v>
      </c>
      <c r="F75" s="90">
        <v>6000</v>
      </c>
      <c r="G75" s="90"/>
      <c r="H75" s="90"/>
      <c r="I75" s="90"/>
    </row>
    <row r="76" spans="1:9" ht="15.75">
      <c r="A76" s="102" t="s">
        <v>196</v>
      </c>
      <c r="B76" s="111"/>
      <c r="C76" s="111"/>
      <c r="D76" s="109"/>
      <c r="E76" s="88">
        <f t="shared" si="0"/>
        <v>39100</v>
      </c>
      <c r="F76" s="90">
        <v>39100</v>
      </c>
      <c r="G76" s="90"/>
      <c r="H76" s="90"/>
      <c r="I76" s="90"/>
    </row>
    <row r="77" spans="1:9" ht="25.5" customHeight="1">
      <c r="A77" s="101" t="s">
        <v>180</v>
      </c>
      <c r="B77" s="111"/>
      <c r="C77" s="111"/>
      <c r="D77" s="108" t="s">
        <v>203</v>
      </c>
      <c r="E77" s="87">
        <f>SUM(E78:E88)</f>
        <v>116200</v>
      </c>
      <c r="F77" s="87">
        <f>SUM(F78:F88)</f>
        <v>0</v>
      </c>
      <c r="G77" s="87">
        <f>SUM(G78:G88)</f>
        <v>111200</v>
      </c>
      <c r="H77" s="87">
        <f>SUM(H78:H88)</f>
        <v>0</v>
      </c>
      <c r="I77" s="87">
        <f>SUM(I78:I88)</f>
        <v>5000</v>
      </c>
    </row>
    <row r="78" spans="1:9" ht="35.25" customHeight="1">
      <c r="A78" s="102" t="s">
        <v>181</v>
      </c>
      <c r="B78" s="111"/>
      <c r="C78" s="111"/>
      <c r="D78" s="109"/>
      <c r="E78" s="88">
        <f t="shared" ref="E78:E88" si="1">F78+G78+H78+I78</f>
        <v>15800</v>
      </c>
      <c r="F78" s="90"/>
      <c r="G78" s="90">
        <v>15800</v>
      </c>
      <c r="H78" s="90"/>
      <c r="I78" s="90"/>
    </row>
    <row r="79" spans="1:9" ht="21.75" hidden="1" customHeight="1">
      <c r="A79" s="102" t="s">
        <v>182</v>
      </c>
      <c r="B79" s="111"/>
      <c r="C79" s="111"/>
      <c r="D79" s="109"/>
      <c r="E79" s="88">
        <f t="shared" si="1"/>
        <v>0</v>
      </c>
      <c r="F79" s="90"/>
      <c r="G79" s="90"/>
      <c r="H79" s="90"/>
      <c r="I79" s="90"/>
    </row>
    <row r="80" spans="1:9" ht="24.75" customHeight="1">
      <c r="A80" s="102" t="s">
        <v>183</v>
      </c>
      <c r="B80" s="111"/>
      <c r="C80" s="111"/>
      <c r="D80" s="109"/>
      <c r="E80" s="88">
        <f t="shared" si="1"/>
        <v>24800</v>
      </c>
      <c r="F80" s="90"/>
      <c r="G80" s="90">
        <v>24800</v>
      </c>
      <c r="H80" s="90"/>
      <c r="I80" s="90"/>
    </row>
    <row r="81" spans="1:9" ht="128.25" hidden="1" customHeight="1">
      <c r="A81" s="102" t="s">
        <v>184</v>
      </c>
      <c r="B81" s="111"/>
      <c r="C81" s="111"/>
      <c r="D81" s="109"/>
      <c r="E81" s="88">
        <f t="shared" si="1"/>
        <v>0</v>
      </c>
      <c r="F81" s="90"/>
      <c r="G81" s="90"/>
      <c r="H81" s="90"/>
      <c r="I81" s="90"/>
    </row>
    <row r="82" spans="1:9" ht="23.25" hidden="1" customHeight="1">
      <c r="A82" s="102" t="s">
        <v>185</v>
      </c>
      <c r="B82" s="111"/>
      <c r="C82" s="111"/>
      <c r="D82" s="109"/>
      <c r="E82" s="88">
        <f t="shared" si="1"/>
        <v>0</v>
      </c>
      <c r="F82" s="90"/>
      <c r="G82" s="90"/>
      <c r="H82" s="90"/>
      <c r="I82" s="90"/>
    </row>
    <row r="83" spans="1:9" ht="25.5" hidden="1" customHeight="1">
      <c r="A83" s="102" t="s">
        <v>273</v>
      </c>
      <c r="B83" s="111"/>
      <c r="C83" s="111"/>
      <c r="D83" s="109"/>
      <c r="E83" s="88">
        <f t="shared" si="1"/>
        <v>0</v>
      </c>
      <c r="F83" s="90"/>
      <c r="G83" s="90"/>
      <c r="H83" s="90"/>
      <c r="I83" s="90"/>
    </row>
    <row r="84" spans="1:9" ht="30" customHeight="1">
      <c r="A84" s="103" t="s">
        <v>268</v>
      </c>
      <c r="B84" s="111"/>
      <c r="C84" s="111"/>
      <c r="D84" s="109"/>
      <c r="E84" s="88">
        <f t="shared" si="1"/>
        <v>5000</v>
      </c>
      <c r="F84" s="90"/>
      <c r="G84" s="90"/>
      <c r="H84" s="90"/>
      <c r="I84" s="90">
        <v>5000</v>
      </c>
    </row>
    <row r="85" spans="1:9" ht="23.25" customHeight="1">
      <c r="A85" s="103" t="s">
        <v>301</v>
      </c>
      <c r="B85" s="111"/>
      <c r="C85" s="111"/>
      <c r="D85" s="109"/>
      <c r="E85" s="88">
        <f t="shared" si="1"/>
        <v>70600</v>
      </c>
      <c r="F85" s="90"/>
      <c r="G85" s="90">
        <f>21100+49500</f>
        <v>70600</v>
      </c>
      <c r="H85" s="90"/>
      <c r="I85" s="90"/>
    </row>
    <row r="86" spans="1:9" ht="24.75" hidden="1" customHeight="1">
      <c r="A86" s="102" t="s">
        <v>186</v>
      </c>
      <c r="B86" s="111"/>
      <c r="C86" s="111"/>
      <c r="D86" s="109"/>
      <c r="E86" s="88">
        <f t="shared" si="1"/>
        <v>0</v>
      </c>
      <c r="F86" s="90"/>
      <c r="G86" s="90"/>
      <c r="H86" s="90"/>
      <c r="I86" s="90"/>
    </row>
    <row r="87" spans="1:9" ht="24.75" hidden="1" customHeight="1">
      <c r="A87" s="102" t="s">
        <v>339</v>
      </c>
      <c r="B87" s="111"/>
      <c r="C87" s="111"/>
      <c r="D87" s="109"/>
      <c r="E87" s="88">
        <f t="shared" si="1"/>
        <v>0</v>
      </c>
      <c r="F87" s="90"/>
      <c r="G87" s="90"/>
      <c r="H87" s="90"/>
      <c r="I87" s="90"/>
    </row>
    <row r="88" spans="1:9" ht="15.75" hidden="1">
      <c r="A88" s="102" t="s">
        <v>187</v>
      </c>
      <c r="B88" s="111"/>
      <c r="C88" s="111"/>
      <c r="D88" s="109"/>
      <c r="E88" s="88">
        <f t="shared" si="1"/>
        <v>0</v>
      </c>
      <c r="F88" s="90"/>
      <c r="G88" s="90"/>
      <c r="H88" s="90"/>
      <c r="I88" s="90"/>
    </row>
    <row r="89" spans="1:9" ht="32.25" customHeight="1">
      <c r="A89" s="101" t="s">
        <v>188</v>
      </c>
      <c r="B89" s="111"/>
      <c r="C89" s="111"/>
      <c r="D89" s="108" t="s">
        <v>199</v>
      </c>
      <c r="E89" s="87">
        <f>SUM(E90:E103)</f>
        <v>1801500</v>
      </c>
      <c r="F89" s="87">
        <f>F90+F93+F95+F98+F99+F103+F102+F101+F100</f>
        <v>0</v>
      </c>
      <c r="G89" s="87">
        <f>SUM(G90:G106)</f>
        <v>173300</v>
      </c>
      <c r="H89" s="87">
        <f>SUM(H90:H106)</f>
        <v>1624200</v>
      </c>
      <c r="I89" s="87">
        <f>SUM(I90:I106)</f>
        <v>4000</v>
      </c>
    </row>
    <row r="90" spans="1:9" ht="25.5" customHeight="1">
      <c r="A90" s="102" t="s">
        <v>189</v>
      </c>
      <c r="B90" s="111"/>
      <c r="C90" s="111"/>
      <c r="D90" s="109"/>
      <c r="E90" s="88">
        <f>F90+G90+H90+I90</f>
        <v>49500</v>
      </c>
      <c r="F90" s="90"/>
      <c r="G90" s="90">
        <v>49500</v>
      </c>
      <c r="H90" s="90"/>
      <c r="I90" s="90"/>
    </row>
    <row r="91" spans="1:9" ht="18.75" customHeight="1">
      <c r="A91" s="102" t="s">
        <v>190</v>
      </c>
      <c r="B91" s="111"/>
      <c r="C91" s="111"/>
      <c r="D91" s="109"/>
      <c r="E91" s="88">
        <f>F91+G91+H91+I91</f>
        <v>98100</v>
      </c>
      <c r="F91" s="90"/>
      <c r="G91" s="90">
        <v>94100</v>
      </c>
      <c r="H91" s="90"/>
      <c r="I91" s="90">
        <v>4000</v>
      </c>
    </row>
    <row r="92" spans="1:9" ht="31.5">
      <c r="A92" s="102" t="s">
        <v>191</v>
      </c>
      <c r="B92" s="111"/>
      <c r="C92" s="111"/>
      <c r="D92" s="109"/>
      <c r="E92" s="88">
        <f>F92+G92+H92+I92</f>
        <v>29700</v>
      </c>
      <c r="F92" s="90"/>
      <c r="G92" s="90">
        <v>29700</v>
      </c>
      <c r="H92" s="90"/>
      <c r="I92" s="90"/>
    </row>
    <row r="93" spans="1:9" ht="29.25" hidden="1" customHeight="1">
      <c r="A93" s="102" t="s">
        <v>346</v>
      </c>
      <c r="B93" s="111"/>
      <c r="C93" s="111"/>
      <c r="D93" s="109"/>
      <c r="E93" s="88">
        <f>F93+G93+H93+I93</f>
        <v>0</v>
      </c>
      <c r="F93" s="90"/>
      <c r="G93" s="90"/>
      <c r="H93" s="90"/>
      <c r="I93" s="90"/>
    </row>
    <row r="94" spans="1:9" ht="24" customHeight="1">
      <c r="A94" s="102" t="s">
        <v>299</v>
      </c>
      <c r="B94" s="111"/>
      <c r="C94" s="111"/>
      <c r="D94" s="109"/>
      <c r="E94" s="88">
        <f>H94</f>
        <v>114799.99999999999</v>
      </c>
      <c r="F94" s="90"/>
      <c r="G94" s="90"/>
      <c r="H94" s="90">
        <v>114799.99999999999</v>
      </c>
      <c r="I94" s="90"/>
    </row>
    <row r="95" spans="1:9" ht="47.25" hidden="1">
      <c r="A95" s="102" t="s">
        <v>320</v>
      </c>
      <c r="B95" s="111"/>
      <c r="C95" s="111"/>
      <c r="D95" s="109"/>
      <c r="E95" s="88">
        <f>F95+G95+H95+I95</f>
        <v>0</v>
      </c>
      <c r="F95" s="90"/>
      <c r="G95" s="90"/>
      <c r="H95" s="90"/>
      <c r="I95" s="90"/>
    </row>
    <row r="96" spans="1:9" ht="40.5" customHeight="1">
      <c r="A96" s="102" t="s">
        <v>347</v>
      </c>
      <c r="B96" s="111"/>
      <c r="C96" s="111"/>
      <c r="D96" s="109"/>
      <c r="E96" s="88">
        <f>H96</f>
        <v>1165500</v>
      </c>
      <c r="F96" s="90"/>
      <c r="G96" s="90"/>
      <c r="H96" s="90">
        <v>1165500</v>
      </c>
      <c r="I96" s="90"/>
    </row>
    <row r="97" spans="1:9" ht="81.75" customHeight="1">
      <c r="A97" s="102" t="s">
        <v>402</v>
      </c>
      <c r="B97" s="111"/>
      <c r="C97" s="111"/>
      <c r="D97" s="115"/>
      <c r="E97" s="114">
        <f>H97</f>
        <v>303300</v>
      </c>
      <c r="F97" s="90"/>
      <c r="G97" s="90"/>
      <c r="H97" s="90">
        <v>303300</v>
      </c>
      <c r="I97" s="90"/>
    </row>
    <row r="98" spans="1:9" ht="132" hidden="1" customHeight="1">
      <c r="A98" s="102" t="s">
        <v>300</v>
      </c>
      <c r="B98" s="111"/>
      <c r="C98" s="111"/>
      <c r="D98" s="109"/>
      <c r="E98" s="88">
        <f t="shared" ref="E98:E103" si="2">F98+H98</f>
        <v>0</v>
      </c>
      <c r="F98" s="90"/>
      <c r="G98" s="90"/>
      <c r="H98" s="90"/>
      <c r="I98" s="90"/>
    </row>
    <row r="99" spans="1:9" ht="71.25" hidden="1" customHeight="1">
      <c r="A99" s="102" t="s">
        <v>332</v>
      </c>
      <c r="B99" s="111"/>
      <c r="C99" s="111"/>
      <c r="D99" s="109"/>
      <c r="E99" s="88">
        <f t="shared" si="2"/>
        <v>0</v>
      </c>
      <c r="F99" s="90"/>
      <c r="G99" s="90"/>
      <c r="H99" s="90"/>
      <c r="I99" s="90"/>
    </row>
    <row r="100" spans="1:9" ht="14.25" hidden="1" customHeight="1">
      <c r="A100" s="102" t="s">
        <v>340</v>
      </c>
      <c r="B100" s="111"/>
      <c r="C100" s="111"/>
      <c r="D100" s="109"/>
      <c r="E100" s="88">
        <f t="shared" si="2"/>
        <v>0</v>
      </c>
      <c r="F100" s="90"/>
      <c r="G100" s="90"/>
      <c r="H100" s="90"/>
      <c r="I100" s="90"/>
    </row>
    <row r="101" spans="1:9" ht="111.75" customHeight="1">
      <c r="A101" s="102" t="s">
        <v>398</v>
      </c>
      <c r="B101" s="111"/>
      <c r="C101" s="111"/>
      <c r="D101" s="109"/>
      <c r="E101" s="88">
        <f t="shared" si="2"/>
        <v>40600</v>
      </c>
      <c r="F101" s="90"/>
      <c r="G101" s="90"/>
      <c r="H101" s="90">
        <v>40600</v>
      </c>
      <c r="I101" s="90"/>
    </row>
    <row r="102" spans="1:9" ht="31.5" hidden="1" customHeight="1">
      <c r="A102" s="102" t="s">
        <v>314</v>
      </c>
      <c r="B102" s="111"/>
      <c r="C102" s="111"/>
      <c r="D102" s="109"/>
      <c r="E102" s="88">
        <f t="shared" si="2"/>
        <v>0</v>
      </c>
      <c r="F102" s="90"/>
      <c r="G102" s="90"/>
      <c r="H102" s="90"/>
      <c r="I102" s="90"/>
    </row>
    <row r="103" spans="1:9" ht="75.75" hidden="1" customHeight="1">
      <c r="A103" s="102" t="s">
        <v>331</v>
      </c>
      <c r="B103" s="111"/>
      <c r="C103" s="111"/>
      <c r="D103" s="109"/>
      <c r="E103" s="88">
        <f t="shared" si="2"/>
        <v>0</v>
      </c>
      <c r="F103" s="90"/>
      <c r="G103" s="90"/>
      <c r="H103" s="90"/>
      <c r="I103" s="90"/>
    </row>
    <row r="104" spans="1:9" ht="22.5" hidden="1" customHeight="1">
      <c r="A104" s="101" t="s">
        <v>325</v>
      </c>
      <c r="B104" s="111"/>
      <c r="C104" s="111"/>
      <c r="D104" s="108" t="s">
        <v>326</v>
      </c>
      <c r="E104" s="87">
        <f>E105+E106</f>
        <v>0</v>
      </c>
      <c r="F104" s="92">
        <f>F105+F106</f>
        <v>0</v>
      </c>
      <c r="G104" s="92"/>
      <c r="H104" s="92"/>
      <c r="I104" s="92"/>
    </row>
    <row r="105" spans="1:9" ht="57.75" hidden="1" customHeight="1">
      <c r="A105" s="102" t="s">
        <v>327</v>
      </c>
      <c r="B105" s="111"/>
      <c r="C105" s="111"/>
      <c r="D105" s="108"/>
      <c r="E105" s="88">
        <f>F105</f>
        <v>0</v>
      </c>
      <c r="F105" s="90"/>
      <c r="G105" s="92"/>
      <c r="H105" s="92"/>
      <c r="I105" s="92"/>
    </row>
    <row r="106" spans="1:9" ht="25.5" hidden="1" customHeight="1">
      <c r="A106" s="102" t="s">
        <v>323</v>
      </c>
      <c r="B106" s="111"/>
      <c r="C106" s="111"/>
      <c r="D106" s="109"/>
      <c r="E106" s="88">
        <f>F106</f>
        <v>0</v>
      </c>
      <c r="F106" s="90"/>
      <c r="G106" s="90"/>
      <c r="H106" s="90"/>
      <c r="I106" s="90"/>
    </row>
    <row r="107" spans="1:9" ht="31.5" customHeight="1">
      <c r="A107" s="101" t="s">
        <v>192</v>
      </c>
      <c r="B107" s="111"/>
      <c r="C107" s="111"/>
      <c r="D107" s="108" t="s">
        <v>204</v>
      </c>
      <c r="E107" s="87">
        <f>SUM(E108:E110)</f>
        <v>790300</v>
      </c>
      <c r="F107" s="87">
        <f>SUM(F108:F110)</f>
        <v>0</v>
      </c>
      <c r="G107" s="87">
        <f>SUM(G108:G110)</f>
        <v>790300</v>
      </c>
      <c r="H107" s="87">
        <f>SUM(H108:H110)</f>
        <v>0</v>
      </c>
      <c r="I107" s="87">
        <f>SUM(I108:I110)</f>
        <v>0</v>
      </c>
    </row>
    <row r="108" spans="1:9" ht="26.25" hidden="1" customHeight="1">
      <c r="A108" s="102" t="s">
        <v>193</v>
      </c>
      <c r="B108" s="111"/>
      <c r="C108" s="111"/>
      <c r="D108" s="109"/>
      <c r="E108" s="88">
        <f>F108+G108+H108+I108</f>
        <v>0</v>
      </c>
      <c r="F108" s="90"/>
      <c r="G108" s="90"/>
      <c r="H108" s="90"/>
      <c r="I108" s="90"/>
    </row>
    <row r="109" spans="1:9" ht="24" customHeight="1">
      <c r="A109" s="102" t="s">
        <v>319</v>
      </c>
      <c r="B109" s="111"/>
      <c r="C109" s="111"/>
      <c r="D109" s="109"/>
      <c r="E109" s="88">
        <f>F109+G109+H109+I109</f>
        <v>423800</v>
      </c>
      <c r="F109" s="90"/>
      <c r="G109" s="90">
        <v>423800</v>
      </c>
      <c r="H109" s="90"/>
      <c r="I109" s="90"/>
    </row>
    <row r="110" spans="1:9" ht="34.5" customHeight="1">
      <c r="A110" s="102" t="s">
        <v>368</v>
      </c>
      <c r="B110" s="111"/>
      <c r="C110" s="111"/>
      <c r="D110" s="109"/>
      <c r="E110" s="88">
        <f>F110+G110+H110+I110</f>
        <v>366500</v>
      </c>
      <c r="F110" s="90"/>
      <c r="G110" s="90">
        <v>366500</v>
      </c>
      <c r="H110" s="90"/>
      <c r="I110" s="90"/>
    </row>
    <row r="111" spans="1:9" ht="37.5" customHeight="1">
      <c r="A111" s="101" t="s">
        <v>194</v>
      </c>
      <c r="B111" s="111"/>
      <c r="C111" s="111"/>
      <c r="D111" s="108" t="s">
        <v>205</v>
      </c>
      <c r="E111" s="87">
        <f>SUM(E112:E115)</f>
        <v>156700</v>
      </c>
      <c r="F111" s="87">
        <f>SUM(F112:F115)</f>
        <v>0</v>
      </c>
      <c r="G111" s="87">
        <f>SUM(G112:G115)</f>
        <v>147700</v>
      </c>
      <c r="H111" s="87">
        <f>SUM(H112:H115)</f>
        <v>0</v>
      </c>
      <c r="I111" s="87">
        <f>SUM(I112:I115)</f>
        <v>9000</v>
      </c>
    </row>
    <row r="112" spans="1:9" ht="28.5" customHeight="1">
      <c r="A112" s="102" t="s">
        <v>195</v>
      </c>
      <c r="B112" s="111"/>
      <c r="C112" s="111"/>
      <c r="D112" s="109"/>
      <c r="E112" s="88">
        <f>F112+G112+H112+I112</f>
        <v>65600</v>
      </c>
      <c r="F112" s="90"/>
      <c r="G112" s="90">
        <f>21000+39600</f>
        <v>60600</v>
      </c>
      <c r="H112" s="90"/>
      <c r="I112" s="90">
        <v>5000</v>
      </c>
    </row>
    <row r="113" spans="1:9" ht="28.5" customHeight="1">
      <c r="A113" s="102" t="s">
        <v>333</v>
      </c>
      <c r="B113" s="111"/>
      <c r="C113" s="111"/>
      <c r="D113" s="109"/>
      <c r="E113" s="88">
        <f>F113+G113+H113+I113</f>
        <v>51500</v>
      </c>
      <c r="F113" s="90"/>
      <c r="G113" s="90">
        <f>17800+29700</f>
        <v>47500</v>
      </c>
      <c r="H113" s="90"/>
      <c r="I113" s="90">
        <v>4000</v>
      </c>
    </row>
    <row r="114" spans="1:9" ht="37.5" customHeight="1">
      <c r="A114" s="102" t="s">
        <v>298</v>
      </c>
      <c r="B114" s="111"/>
      <c r="C114" s="111"/>
      <c r="D114" s="109"/>
      <c r="E114" s="88">
        <f>F114+G114+H114+I114</f>
        <v>39600</v>
      </c>
      <c r="F114" s="90"/>
      <c r="G114" s="90">
        <v>39600</v>
      </c>
      <c r="H114" s="90"/>
      <c r="I114" s="90"/>
    </row>
    <row r="115" spans="1:9" ht="27" hidden="1" customHeight="1">
      <c r="A115" s="106" t="s">
        <v>324</v>
      </c>
      <c r="B115" s="111"/>
      <c r="C115" s="111"/>
      <c r="D115" s="111"/>
      <c r="E115" s="88">
        <f>F115+G115+H115+I115</f>
        <v>0</v>
      </c>
      <c r="F115" s="90"/>
      <c r="G115" s="90"/>
      <c r="H115" s="90"/>
      <c r="I115" s="90"/>
    </row>
    <row r="116" spans="1:9" ht="37.5" customHeight="1">
      <c r="A116" s="101" t="s">
        <v>297</v>
      </c>
      <c r="B116" s="111"/>
      <c r="C116" s="111"/>
      <c r="D116" s="108" t="s">
        <v>296</v>
      </c>
      <c r="E116" s="92">
        <f>E117</f>
        <v>15900</v>
      </c>
      <c r="F116" s="92">
        <f>F117</f>
        <v>0</v>
      </c>
      <c r="G116" s="92">
        <f>G117</f>
        <v>14900</v>
      </c>
      <c r="H116" s="92">
        <f>H117</f>
        <v>0</v>
      </c>
      <c r="I116" s="92">
        <f>I117</f>
        <v>1000</v>
      </c>
    </row>
    <row r="117" spans="1:9" ht="38.25" customHeight="1">
      <c r="A117" s="102" t="s">
        <v>353</v>
      </c>
      <c r="B117" s="111"/>
      <c r="C117" s="111"/>
      <c r="D117" s="108"/>
      <c r="E117" s="88">
        <f>F117+G117+H117+I117</f>
        <v>15900</v>
      </c>
      <c r="F117" s="90"/>
      <c r="G117" s="90">
        <v>14900</v>
      </c>
      <c r="H117" s="90"/>
      <c r="I117" s="90">
        <v>1000</v>
      </c>
    </row>
    <row r="118" spans="1:9" ht="27.75" customHeight="1">
      <c r="A118" s="107" t="s">
        <v>291</v>
      </c>
      <c r="B118" s="108" t="s">
        <v>141</v>
      </c>
      <c r="C118" s="108" t="s">
        <v>295</v>
      </c>
      <c r="D118" s="108"/>
      <c r="E118" s="87">
        <f>F118+G118+H118+I118</f>
        <v>1005800</v>
      </c>
      <c r="F118" s="92">
        <f>F119</f>
        <v>970800</v>
      </c>
      <c r="G118" s="92">
        <f>G119+G120+G121</f>
        <v>0</v>
      </c>
      <c r="H118" s="92">
        <f>H119+H120+H121</f>
        <v>0</v>
      </c>
      <c r="I118" s="92">
        <f>I119</f>
        <v>35000</v>
      </c>
    </row>
    <row r="119" spans="1:9" ht="29.25" customHeight="1">
      <c r="A119" s="102" t="s">
        <v>174</v>
      </c>
      <c r="B119" s="111"/>
      <c r="C119" s="111"/>
      <c r="D119" s="111" t="s">
        <v>202</v>
      </c>
      <c r="E119" s="88">
        <f>F119+G119+H119+I119</f>
        <v>1005800</v>
      </c>
      <c r="F119" s="90">
        <f>F120+F121</f>
        <v>970800</v>
      </c>
      <c r="G119" s="90"/>
      <c r="H119" s="90"/>
      <c r="I119" s="90">
        <f>I120+I121</f>
        <v>35000</v>
      </c>
    </row>
    <row r="120" spans="1:9" ht="24.75" customHeight="1">
      <c r="A120" s="103" t="s">
        <v>178</v>
      </c>
      <c r="B120" s="111"/>
      <c r="C120" s="111"/>
      <c r="D120" s="111"/>
      <c r="E120" s="88">
        <f>F120+G120+H120+I120</f>
        <v>844100</v>
      </c>
      <c r="F120" s="90">
        <v>834100</v>
      </c>
      <c r="G120" s="90"/>
      <c r="H120" s="90"/>
      <c r="I120" s="90">
        <v>10000</v>
      </c>
    </row>
    <row r="121" spans="1:9" ht="27.75" customHeight="1">
      <c r="A121" s="102" t="s">
        <v>179</v>
      </c>
      <c r="B121" s="111"/>
      <c r="C121" s="111"/>
      <c r="D121" s="111"/>
      <c r="E121" s="88">
        <f>F121+I121</f>
        <v>161700</v>
      </c>
      <c r="F121" s="90">
        <v>136700</v>
      </c>
      <c r="G121" s="90"/>
      <c r="H121" s="90"/>
      <c r="I121" s="90">
        <v>25000</v>
      </c>
    </row>
    <row r="122" spans="1:9" ht="47.25" customHeight="1">
      <c r="A122" s="93" t="s">
        <v>283</v>
      </c>
      <c r="B122" s="146"/>
      <c r="C122" s="146"/>
      <c r="D122" s="146"/>
      <c r="E122" s="144" t="s">
        <v>316</v>
      </c>
      <c r="F122" s="144"/>
      <c r="G122" s="144"/>
    </row>
    <row r="123" spans="1:9" ht="11.25" customHeight="1">
      <c r="A123" s="10" t="s">
        <v>405</v>
      </c>
      <c r="B123" s="139" t="s">
        <v>258</v>
      </c>
      <c r="C123" s="139"/>
      <c r="D123" s="139"/>
      <c r="E123" s="147" t="s">
        <v>259</v>
      </c>
      <c r="F123" s="147"/>
      <c r="G123" s="147"/>
    </row>
    <row r="124" spans="1:9" ht="11.25" customHeight="1">
      <c r="A124" s="1"/>
      <c r="B124" s="1"/>
      <c r="C124" s="1"/>
      <c r="D124" s="1"/>
      <c r="E124" s="12"/>
      <c r="F124" s="12"/>
      <c r="G124" s="12"/>
    </row>
  </sheetData>
  <mergeCells count="20">
    <mergeCell ref="A1:I1"/>
    <mergeCell ref="B2:E2"/>
    <mergeCell ref="A4:I4"/>
    <mergeCell ref="A5:A7"/>
    <mergeCell ref="B5:B7"/>
    <mergeCell ref="C5:C7"/>
    <mergeCell ref="D5:D7"/>
    <mergeCell ref="E5:I5"/>
    <mergeCell ref="E6:E7"/>
    <mergeCell ref="F6:F7"/>
    <mergeCell ref="H6:H7"/>
    <mergeCell ref="I6:I7"/>
    <mergeCell ref="B122:D122"/>
    <mergeCell ref="E122:G122"/>
    <mergeCell ref="B123:D123"/>
    <mergeCell ref="E123:G123"/>
    <mergeCell ref="G6:G7"/>
    <mergeCell ref="B21:B22"/>
    <mergeCell ref="C21:C22"/>
    <mergeCell ref="D21:D22"/>
  </mergeCells>
  <pageMargins left="0.19685039370078741" right="0.19685039370078741" top="0.31496062992125984" bottom="0.31496062992125984" header="0.31496062992125984" footer="0.31496062992125984"/>
  <pageSetup paperSize="9"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Раздел 1</vt:lpstr>
      <vt:lpstr>Раздел 2</vt:lpstr>
      <vt:lpstr>Расшифровка раздела 1(2024год)</vt:lpstr>
      <vt:lpstr>Расшифровка раздела 1(2025</vt:lpstr>
      <vt:lpstr>Расшифровка раздела 1(2026)</vt:lpstr>
      <vt:lpstr>'Раздел 1'!Заголовки_для_печати</vt:lpstr>
      <vt:lpstr>'Расшифровка раздела 1(2024год)'!Заголовки_для_печати</vt:lpstr>
      <vt:lpstr>'Расшифровка раздела 1(2025'!Заголовки_для_печати</vt:lpstr>
      <vt:lpstr>'Расшифровка раздела 1(2026)'!Заголовки_для_печати</vt:lpstr>
      <vt:lpstr>'Раздел 1'!Область_печати</vt:lpstr>
      <vt:lpstr>'Раздел 2'!Область_печати</vt:lpstr>
      <vt:lpstr>'Расшифровка раздела 1(2024год)'!Область_печати</vt:lpstr>
      <vt:lpstr>'Расшифровка раздела 1(2025'!Область_печати</vt:lpstr>
      <vt:lpstr>'Расшифровка раздела 1(2026)'!Область_печати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Аксенова Марина Ивановна</dc:creator>
  <cp:lastModifiedBy>Олейникова Ирина Викторовна</cp:lastModifiedBy>
  <cp:lastPrinted>2024-09-01T19:21:02Z</cp:lastPrinted>
  <dcterms:created xsi:type="dcterms:W3CDTF">2019-12-11T07:39:18Z</dcterms:created>
  <dcterms:modified xsi:type="dcterms:W3CDTF">2024-12-03T12:32:19Z</dcterms:modified>
</cp:coreProperties>
</file>